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300-1500" sheetId="1" r:id="rId1"/>
    <sheet name="1600-2500" sheetId="2" r:id="rId2"/>
    <sheet name="2600-4000" sheetId="3" r:id="rId3"/>
  </sheets>
  <definedNames/>
  <calcPr fullCalcOnLoad="1" refMode="R1C1"/>
</workbook>
</file>

<file path=xl/sharedStrings.xml><?xml version="1.0" encoding="utf-8"?>
<sst xmlns="http://schemas.openxmlformats.org/spreadsheetml/2006/main" count="1272" uniqueCount="1206">
  <si>
    <t>Код</t>
  </si>
  <si>
    <t>Цена базовая</t>
  </si>
  <si>
    <t>Картинки</t>
  </si>
  <si>
    <t>Куртка д/мал Fobs 0533 (р-р 130) синий</t>
  </si>
  <si>
    <t>Куртка д/мал Fobs 0533 (р-р 140) синий</t>
  </si>
  <si>
    <t>Куртка д/мал Fobs 0533 (р-р 150) синий</t>
  </si>
  <si>
    <t>Куртка д/мал Fobs 0533 (р-р 160) синий</t>
  </si>
  <si>
    <t>Куртка д/мал Fobs 0533 (р-р 170) синий</t>
  </si>
  <si>
    <t>Куртка д/мал Fobs 0548 (р-р 130) синий</t>
  </si>
  <si>
    <t>Куртка д/мал Fobs 0548 (р-р 140) синий</t>
  </si>
  <si>
    <t>Куртка д/мал Fobs 0548 (р-р 150) синий</t>
  </si>
  <si>
    <t>Куртка д/мал Fobs 0548 (р-р 160) синий</t>
  </si>
  <si>
    <t>Куртка д/мал Fobs 0548 (р-р 170) синий</t>
  </si>
  <si>
    <t>Куртка д/мал Fobs 0557 (р-р 130) серый</t>
  </si>
  <si>
    <t>Куртка д/мал Fobs 0557 (р-р 140) серый</t>
  </si>
  <si>
    <t>Куртка д/мал Fobs 0557 (р-р 150) серый</t>
  </si>
  <si>
    <t>Куртка д/мал Fobs 0557 (р-р 160) серый</t>
  </si>
  <si>
    <t>Куртка д/мал Fobs 0557 (р-р 170) серый</t>
  </si>
  <si>
    <t>Куртка д/мал Fobs 0562 (р-р 130) синий</t>
  </si>
  <si>
    <t>Куртка д/мал Fobs 0562 (р-р 160) синий</t>
  </si>
  <si>
    <t>Куртка д/мал Fobs 1949 (р-р 146) синий</t>
  </si>
  <si>
    <t>Куртка д/мал Fobs 327 (р-р 38(152) серо зеленый</t>
  </si>
  <si>
    <t>Куртка д/мал Fobs 327 (р-р 38(152) т синий</t>
  </si>
  <si>
    <t>Куртка д/мал Fobs 327 (р-р 40(158) серо зеленый</t>
  </si>
  <si>
    <t>Куртка д/мал Fobs 327 (р-р 40(158) т синий</t>
  </si>
  <si>
    <t>Куртка д/мал Fobs 327 (р-р 42(164) серо зеленый</t>
  </si>
  <si>
    <t>Куртка д/мал Fobs 327 (р-р 42(164) т синий</t>
  </si>
  <si>
    <t>Куртка д/мал Fobs 327 (р-р 44(170) серо зеленый</t>
  </si>
  <si>
    <t>Куртка д/мал Fobs 327 (р-р 46(176) серо зеленый</t>
  </si>
  <si>
    <t>Куртка д/мал Fobs 363 (р-р 140)  серый</t>
  </si>
  <si>
    <t>Куртка д/мал Fobs 363 (р-р 146)  серый</t>
  </si>
  <si>
    <t>Куртка д/мал Fobs 363 (р-р 146)  т синий</t>
  </si>
  <si>
    <t>Куртка д/мал Fobs 363 (р-р 152)  серый</t>
  </si>
  <si>
    <t>Куртка д/мал Fobs 363 (р-р 152)  т синий</t>
  </si>
  <si>
    <t>Куртка д/мал Fobs 363 (р-р 164)  т синий</t>
  </si>
  <si>
    <t>Куртка д/мал Fobs 381 (р-р 134) синий</t>
  </si>
  <si>
    <t>Куртка д/мал Fobs 381 (р-р 140) синий</t>
  </si>
  <si>
    <t>Куртка д/мал Fobs 381 (р-р 152) горчичный</t>
  </si>
  <si>
    <t>Куртка д/мал Fobs 381 (р-р 158) синий</t>
  </si>
  <si>
    <t>Куртка д/мал Fobs 390 (р-р 110) горчичный</t>
  </si>
  <si>
    <t>Куртка д/мал Fobs 390 (р-р 110) джинсовый</t>
  </si>
  <si>
    <t>Куртка д/мал Fobs 390 (р-р 116) горчичный</t>
  </si>
  <si>
    <t>Куртка д/мал Fobs 511 (р-р 146) синий</t>
  </si>
  <si>
    <t>Куртка д/мал Fobs 721 (р-р 140) синий</t>
  </si>
  <si>
    <t>Куртка д/мал Fobs 721 (р-р 140) т бирюза</t>
  </si>
  <si>
    <t>Куртка д/мал Fobs 721 (р-р 146) синий</t>
  </si>
  <si>
    <t>Куртка д/мал Fobs 721 (р-р 146) т бирюза</t>
  </si>
  <si>
    <t>Куртка д/мал Fobs 721 (р-р 152) синий</t>
  </si>
  <si>
    <t>Куртка д/мал Fobs 721 (р-р 152) т бирюза</t>
  </si>
  <si>
    <t>Куртка д/мал Fobs 721 (р-р 158) синий</t>
  </si>
  <si>
    <t>Куртка д/мал Fobs 721 (р-р 158) т бирюза</t>
  </si>
  <si>
    <t>Куртка д/мал Fobs 721 (р-р 164) синий</t>
  </si>
  <si>
    <t>Куртка д/мал Fobs 721 (р-р 164) т бирюза</t>
  </si>
  <si>
    <t>Куртка д/мал Fobs 8007 (р-р 130) синий</t>
  </si>
  <si>
    <t>Куртка д/мал Fobs 8007 (р-р 140) синий</t>
  </si>
  <si>
    <t>Куртка д/мал Fobs 8007 (р-р 140) хаки</t>
  </si>
  <si>
    <t>Куртка д/мал Fobs 8007 (р-р 150) хаки</t>
  </si>
  <si>
    <t>Куртка д/мал Fobs 8007 (р-р 170) хаки</t>
  </si>
  <si>
    <t>Куртка д/мал Fobs 852 (р-р 146) т зеленый</t>
  </si>
  <si>
    <t>Куртка д/мал Fobs 852 (р-р 158) серый</t>
  </si>
  <si>
    <t>Куртка д/мал Fobs 852 (р-р 164) серый</t>
  </si>
  <si>
    <t>Куртка д/мал Fobs 926 (р-р 134) синий</t>
  </si>
  <si>
    <t>Куртка д/мал Fobs 926 (р-р 140) синий</t>
  </si>
  <si>
    <t>Куртка д/мал Fobs 926 (р-р 146) синий</t>
  </si>
  <si>
    <t>Куртка д/мал Fobs S1529 (р-р 130) синий</t>
  </si>
  <si>
    <t>Куртка д/мал Fobs S1529 (р-р 130) черный</t>
  </si>
  <si>
    <t>Куртка д/мал Fobs S1529 (р-р 140) синий</t>
  </si>
  <si>
    <t>Куртка д/мал Fobs S1529 (р-р 140) черный</t>
  </si>
  <si>
    <t>Куртка д/мал Fobs S1537 (р-р 130) синий</t>
  </si>
  <si>
    <t>Куртка д/мал Fobs S1537 (р-р 140) синий</t>
  </si>
  <si>
    <t>Куртка д/мал Fobs S1537 (р-р 170) синий</t>
  </si>
  <si>
    <t>Куртка д/мал Fobs S1548 (р-р 130) бордо</t>
  </si>
  <si>
    <t>Куртка д/мал Fobs S1555 (р-р 130) бордо-черный</t>
  </si>
  <si>
    <t>Куртка д/мал Fobs S1555 (р-р 140) бордо-черный</t>
  </si>
  <si>
    <t>Куртка д/мал Fobs S1555 (р-р 150) бордо-черный</t>
  </si>
  <si>
    <t>Куртка д/мал Lokinis W015# (р-р 158) т синий</t>
  </si>
  <si>
    <t>Куртка д/мал Lokinis W015# (р-р 164) т синий</t>
  </si>
  <si>
    <t>Куртка-парка д/мал Fobs 871 (р-р 140) зеленый</t>
  </si>
  <si>
    <t>Парка д/мал Fobs 518 (р-р 134) синий</t>
  </si>
  <si>
    <t>Парка д/мал Fobs 518 (р-р 140) синий</t>
  </si>
  <si>
    <t>Парка д/мал Fobs MM2669 (р-р 134) синий</t>
  </si>
  <si>
    <t>Парка д/мал Fobs MM2669 (р-р 134) хаки</t>
  </si>
  <si>
    <t>Парка д/мал Fobs MM2669 (р-р 140) синий</t>
  </si>
  <si>
    <t>Парка д/мал Fobs MM2669 (р-р 140) хаки</t>
  </si>
  <si>
    <t>Парка д/мал Fobs MM2669 (р-р 146) синий</t>
  </si>
  <si>
    <t>Парка д/мал Fobs MM2669 (р-р 146) хаки</t>
  </si>
  <si>
    <t>Парка д/мал Fobs MM2669 (р-р 152) синий</t>
  </si>
  <si>
    <t>Парка д/мал Fobs MM2669 (р-р 152) хаки</t>
  </si>
  <si>
    <t>Парка д/мал Fobs MM2669 (р-р 158) синий</t>
  </si>
  <si>
    <t>Парка д/мал Fobs MM2669 (р-р 158) хаки</t>
  </si>
  <si>
    <t>Парка д/мал Fobs MM2669 (р-р 164) синий</t>
  </si>
  <si>
    <t>Парка д/мал Fobs MM2669 (р-р 164) хаки</t>
  </si>
  <si>
    <t>Парка д/мал Fobs S1520 (р-р 140) красный</t>
  </si>
  <si>
    <t>Ветровка д/мал Fobs 316 (р-р 122) серый</t>
  </si>
  <si>
    <t>Ветровка д/мал Fobs 316 (р-р 140) серый</t>
  </si>
  <si>
    <t>Ветровка д/мал Fobs 316 (р-р 140) синий</t>
  </si>
  <si>
    <t>Ветровка д/мал Kalborn KC0143 (р-р 10(140) красный(758)</t>
  </si>
  <si>
    <t>Ветровка д/мал Kalborn KC0143 (р-р 8(134) красный(758</t>
  </si>
  <si>
    <t>Ветровка д/мал Kalborn KC1305A флис (р-р 4(104)-7x(128)) синий,красный,зелёный</t>
  </si>
  <si>
    <t>Ветровка д/мал Kalborn KC1583A (р-р 3(104) темно-серый (488)</t>
  </si>
  <si>
    <t>Ветровка д/мал Kalborn KC1583A (р-р 4(110) темно-серый (488)</t>
  </si>
  <si>
    <t>Ветровка д/мал Kalborn KC1583A (р-р 5(116) темно-серый (488)</t>
  </si>
  <si>
    <t>Ветровка д/мал Kalborn KC1807A (р-р 3(104/110) сине красный (758)</t>
  </si>
  <si>
    <t>Ветровка д/мал Kalborn KC1807A (р-р 4(110/116) сине красный (758)</t>
  </si>
  <si>
    <t>Ветровка д/мал Kalborn KC1807A (р-р 5(116/122) сине красный (758)</t>
  </si>
  <si>
    <t>Ветровка д/мал Kalborn KC1807A (р-р 6(122/128) сине красный (758)</t>
  </si>
  <si>
    <t>Ветровка д/мал Kalborn KC1807A (р-р 7(128/136) сине красный (758)</t>
  </si>
  <si>
    <t>Ветровка д/мал Kalborn KC1810 (р-р 10(140/146) т синий (752)</t>
  </si>
  <si>
    <t>Ветровка д/мал Kalborn KC1911 (р-р 10(140/146) синий (397)</t>
  </si>
  <si>
    <t>Ветровка д/мал Kalborn KC1911 (р-р 12(146/152) зеленый (696)</t>
  </si>
  <si>
    <t>Ветровка д/мал Kalborn KC1923 (р-р 10(140/146) серый (397)</t>
  </si>
  <si>
    <t>Ветровка д/мал Kalborn KC1923 (р-р 14(152/158) серый (397)</t>
  </si>
  <si>
    <t>Ветровка д/мал Kalborn KC279 (р-р 10(140) синий (304)</t>
  </si>
  <si>
    <t>Ветровка д/мал Kalborn KC279 (р-р 12(146) синий (304)</t>
  </si>
  <si>
    <t>Ветровка д/мал Kalborn KC279 (р-р 14(152) синий (304)</t>
  </si>
  <si>
    <t>Ветровка д/мал Kalborn KC279 (р-р 8(134) синий (304)</t>
  </si>
  <si>
    <t>Ветровка д/мал Kalborn KC288 (р-р 10(140) сине-желтый (304)</t>
  </si>
  <si>
    <t>Ветровка д/мал Kalborn KC288 (р-р 12(146) сине-желтый (304)</t>
  </si>
  <si>
    <t>Ветровка д/мал Kalborn KC288 (р-р 14(152) сине-желтый (304)</t>
  </si>
  <si>
    <t>Ветровка д/мал Kalborn KC288 (р-р 8(134) сине-желтый (304)</t>
  </si>
  <si>
    <t>Ветровка д/мал Lusiming 0828 (р-р 134) хаки</t>
  </si>
  <si>
    <t>Ветровка д/мал Lusiming 0828 (р-р 140) хаки</t>
  </si>
  <si>
    <t>Ветровка д/мал Lusiming 0828 (р-р 146) хаки</t>
  </si>
  <si>
    <t>Ветровка д/мал Lusiming 0828 (р-р 152) хаки</t>
  </si>
  <si>
    <t>Ветровка д/мал Lusiming 0828 (р-р 158) хаки</t>
  </si>
  <si>
    <t>Ветровка д/мал Lusiming 0830 (р-р 116) синий</t>
  </si>
  <si>
    <t>Ветровка д/мал Lusiming 0830 (р-р 122) синий</t>
  </si>
  <si>
    <t>Ветровка д/мал Lusiming 0830 (р-р 128) синий</t>
  </si>
  <si>
    <t>Ветровка д/мал Lusiming 0830 (р-р 128) хаки</t>
  </si>
  <si>
    <t>Ветровка д/мал Lusiming 0830 (р-р 134) синий</t>
  </si>
  <si>
    <t>Ветровка д/мал Lusiming 0830 (р-р 134) хаки</t>
  </si>
  <si>
    <t>Ветровка д/мал Lusiming 0830 (р-р 140) синий</t>
  </si>
  <si>
    <t>Ветровка д/мал Lusiming 0843 (р-р 116) синий</t>
  </si>
  <si>
    <t>Ветровка д/мал Lusiming 0843 (р-р 116) хаки</t>
  </si>
  <si>
    <t>Ветровка д/мал Lusiming 0843 (р-р 122) синий</t>
  </si>
  <si>
    <t>Ветровка д/мал Lusiming 0843 (р-р 128) синий</t>
  </si>
  <si>
    <t>Ветровка д/мал Xinyunshu 8819 (р-р 6(104) бежевый</t>
  </si>
  <si>
    <t>Комплект (куртка+полукомбинезон) д/мал Fobs 605 (р-р 80) синий</t>
  </si>
  <si>
    <t>Комплект (куртка+полукомбинезон) д/мал Fobs 929  (р-р 86) т синий</t>
  </si>
  <si>
    <t>Комплект (куртка+полукомбинезон) д/мал Fobs 929  (р-р 92) т синий</t>
  </si>
  <si>
    <t>Комплект (плащ+жилет) д/мал Fobs 0514 (р-р 130) синий</t>
  </si>
  <si>
    <t>Комплект (плащ+жилет) д/мал Fobs 0514 (р-р 130) черный</t>
  </si>
  <si>
    <t>Комплект (плащ+жилет) д/мал Fobs 0514 (р-р 140) синий</t>
  </si>
  <si>
    <t>Комплект (плащ+жилет) д/мал Fobs 0514 (р-р 140) черный</t>
  </si>
  <si>
    <t>Комплект (плащ+жилет) д/мал Fobs 0514 (р-р 150) синий</t>
  </si>
  <si>
    <t>Комплект (плащ+жилет) д/мал Fobs 0514 (р-р 150) черный</t>
  </si>
  <si>
    <t>Комплект (плащ+жилет) д/мал Fobs 0514 (р-р 160) синий</t>
  </si>
  <si>
    <t>Комплект (плащ+жилет) д/мал Fobs 0514 (р-р 160) черный</t>
  </si>
  <si>
    <t>Комплект (плащ+жилет) д/мал Fobs 0514 (р-р 170) синий</t>
  </si>
  <si>
    <t>Комплект (плащ+жилет) д/мал Fobs 0514 (р-р 170) черный</t>
  </si>
  <si>
    <t>Полукомбинезон д/мал Kalborn KC0186A (19) (р-р 6(122/128) серый (488)</t>
  </si>
  <si>
    <t>Полукомбинезон д/мал Kalborn KC0186A (19) (р-р 7(128/136) серый (488)</t>
  </si>
  <si>
    <t>Полукомбинезон д/мал Kalborn KC0186A (р-р 5(116/122) серый (488)</t>
  </si>
  <si>
    <t>Полукомбинезон д/мал Kalborn KC0186A (р-р 7(128/136) серый (488)</t>
  </si>
  <si>
    <t>Пальто д/дев Fobs 14237 (р-р 130) белый</t>
  </si>
  <si>
    <t>Пальто д/дев Fobs 15121 (р-р 130) красный</t>
  </si>
  <si>
    <t>Пальто д/дев Fobs 15121 (р-р 150) красный</t>
  </si>
  <si>
    <t>Пальто д/дев Fobs 15121 (р-р 160) красный</t>
  </si>
  <si>
    <t>Пальто д/дев Fobs 15121 (р-р 160) синий</t>
  </si>
  <si>
    <t>Пальто д/дев Fobs 15-222 (р-р 158) бежевый</t>
  </si>
  <si>
    <t>Пальто д/дев Fobs 1533 (р-р 130) белый-синий</t>
  </si>
  <si>
    <t>Пальто д/дев Fobs 1533 (р-р 150) белый-синий</t>
  </si>
  <si>
    <t>Пальто д/дев Fobs 1533 (р-р 160) белый-синий</t>
  </si>
  <si>
    <t>Пальто д/дев Fobs 1533 (р-р 170) белый-синий</t>
  </si>
  <si>
    <t>Пальто д/дев Fobs 1558 (р-р 140) коралловый-синий</t>
  </si>
  <si>
    <t>Пальто д/дев Fobs 1558 (р-р 160) ментол-серый</t>
  </si>
  <si>
    <t>Пальто д/дев Fobs 1558 (р-р 160) молочно-синий</t>
  </si>
  <si>
    <t>Пальто д/дев Fobs 1558 (р-р 170) коралловый-синий</t>
  </si>
  <si>
    <t>Пальто д/дев Fobs 1558 (р-р 170) ментол-серый</t>
  </si>
  <si>
    <t>Пальто д/дев Fobs 1558 (р-р 170) молочно-синий</t>
  </si>
  <si>
    <t>Пальто д/дев Fobs 1570 (р-р 130) синий</t>
  </si>
  <si>
    <t>Пальто д/дев Fobs 1570 (р-р 140) молочный</t>
  </si>
  <si>
    <t>Пальто д/дев Fobs 1570 (р-р 150) синий</t>
  </si>
  <si>
    <t>Пальто д/дев Fobs 1570 (р-р 160) синий</t>
  </si>
  <si>
    <t>Пальто д/дев Fobs 1594 (р-р 130) оранжевый</t>
  </si>
  <si>
    <t>Пальто д/дев Fobs 1594 (р-р 140) оранжевый</t>
  </si>
  <si>
    <t>Пальто д/дев Fobs 1594 (р-р 150) оранжевый</t>
  </si>
  <si>
    <t>Пальто д/дев Fobs 1594 (р-р 170) оранжевый</t>
  </si>
  <si>
    <t>Пальто д/дев Fobs 1606 (р-р 130) мята</t>
  </si>
  <si>
    <t>Пальто д/дев Fobs 16100 (р-р 140) красно-черный</t>
  </si>
  <si>
    <t>Пальто д/дев Fobs 1616 (р-р 140) красный</t>
  </si>
  <si>
    <t>Пальто д/дев Fobs 1616 (р-р 170) красный</t>
  </si>
  <si>
    <t>Пальто д/дев Fobs 1653 (р-р 140) горчично-синий</t>
  </si>
  <si>
    <t>Пальто д/дев Fobs 1653 (р-р 150) горчично-синий</t>
  </si>
  <si>
    <t>Пальто д/дев Fobs 1660 (р-р 130) мятно-серый</t>
  </si>
  <si>
    <t>Пальто д/дев Fobs 1661 (р-р 130) красный</t>
  </si>
  <si>
    <t>Пальто д/дев Fobs 1702 (р-р 130) красный</t>
  </si>
  <si>
    <t>Пальто д/дев Fobs 1702 (р-р 140) красный</t>
  </si>
  <si>
    <t>Пальто д/дев Fobs 1702 (р-р 170) красный</t>
  </si>
  <si>
    <t>Пальто д/дев Fobs 1725 (р-р 130) салатовый</t>
  </si>
  <si>
    <t>Пальто д/дев Fobs 1725 (р-р 140) салатовый</t>
  </si>
  <si>
    <t>Пальто д/дев Fobs 1725 (р-р 150) салатовый</t>
  </si>
  <si>
    <t>Пальто д/дев Fobs 1725 (р-р 160) салатовый</t>
  </si>
  <si>
    <t>Пальто д/дев Fobs 1725 (р-р 170) салатовый</t>
  </si>
  <si>
    <t>Пальто д/дев Fobs 1736 (р-р 160) синий</t>
  </si>
  <si>
    <t>Пальто д/дев Fobs 1736 (р-р 170) синий</t>
  </si>
  <si>
    <t>Пальто д/дев Fobs 1765 (р-р 160) лимон (наушники)</t>
  </si>
  <si>
    <t>Пальто д/дев Fobs 1765 (р-р 170) гр розовый (наушники)</t>
  </si>
  <si>
    <t>Пальто д/дев Fobs 1765 (р-р 170) лимон (наушники)</t>
  </si>
  <si>
    <t>Пальто д/дев Fobs 1784 (р-р 140) т синий</t>
  </si>
  <si>
    <t>Пальто д/дев Fobs 1784 (р-р 170) т синий</t>
  </si>
  <si>
    <t>Пальто д/дев Fobs 1802 (р-р 140) хаки</t>
  </si>
  <si>
    <t>Пальто д/дев Fobs 1802 (р-р 164) хаки</t>
  </si>
  <si>
    <t>Пальто д/дев Fobs 18110 (р-р 130) бордовый</t>
  </si>
  <si>
    <t>Пальто д/дев Fobs 18110 (р-р 140) бордовый</t>
  </si>
  <si>
    <t>Пальто д/дев Fobs 18110 (р-р 150) бордовый</t>
  </si>
  <si>
    <t>Пальто д/дев Fobs 18110 (р-р 160) бордовый</t>
  </si>
  <si>
    <t>Пальто д/дев Fobs 18110 (р-р 170) бордовый</t>
  </si>
  <si>
    <t>Пальто д/дев Fobs 1902 (р-р 134) синий</t>
  </si>
  <si>
    <t>Пальто д/дев Fobs 1902 (р-р 140) олива</t>
  </si>
  <si>
    <t>Пальто д/дев Fobs 1902 (р-р 140) синий</t>
  </si>
  <si>
    <t>Пальто д/дев Fobs 1902 (р-р 146) олива</t>
  </si>
  <si>
    <t>Пальто д/дев Fobs 1902 (р-р 146) синий</t>
  </si>
  <si>
    <t>Пальто д/дев Fobs 1902 (р-р 152) олива</t>
  </si>
  <si>
    <t>Пальто д/дев Fobs 1902 (р-р 152) синий</t>
  </si>
  <si>
    <t>Пальто д/дев Fobs 1902 (р-р 158) олива</t>
  </si>
  <si>
    <t>Пальто д/дев Fobs 1902 (р-р 158) синий</t>
  </si>
  <si>
    <t>Пальто д/дев Fobs 1911 (р-р 160) бронза</t>
  </si>
  <si>
    <t>Пальто д/дев Fobs 1912 (р-р 140) синий</t>
  </si>
  <si>
    <t>Пальто д/дев Fobs 1912 (р-р 146) синий</t>
  </si>
  <si>
    <t>Пальто д/дев Fobs 1912 (р-р 164) синий</t>
  </si>
  <si>
    <t>Пальто д/дев Fobs 1952 (р-р 130) бронза</t>
  </si>
  <si>
    <t>Пальто д/дев Fobs 1952 (р-р 130) т синий</t>
  </si>
  <si>
    <t>Пальто д/дев Fobs 1952 (р-р 140) бронза</t>
  </si>
  <si>
    <t>Пальто д/дев Fobs 1952 (р-р 140) т синий</t>
  </si>
  <si>
    <t>Пальто д/дев Fobs 1952 (р-р 150) бронза</t>
  </si>
  <si>
    <t>Пальто д/дев Fobs 1952 (р-р 160) бронза</t>
  </si>
  <si>
    <t>Пальто д/дев Fobs 1952 (р-р 160) т синий</t>
  </si>
  <si>
    <t>Пальто д/дев Fobs 1952 (р-р 170) бронза</t>
  </si>
  <si>
    <t>Пальто д/дев Fobs 1952 (р-р 170) т синий</t>
  </si>
  <si>
    <t>Пальто д/дев Fobs 2006 (р-р 170) голубой</t>
  </si>
  <si>
    <t>Пальто д/дев Fobs 20114 (р-р 130) фисташка + сумка / рюкзак</t>
  </si>
  <si>
    <t>Пальто д/дев Fobs 20114 (р-р 140) фисташка + сумка / рюкзак</t>
  </si>
  <si>
    <t>Пальто д/дев Fobs 20114 (р-р 150) фисташка + сумка / рюкзак</t>
  </si>
  <si>
    <t>Пальто д/дев Fobs 20114 (р-р 160) фисташка + сумка / рюкзак</t>
  </si>
  <si>
    <t>Пальто д/дев Fobs 20114 (р-р 170) фисташка + сумка / рюкзак</t>
  </si>
  <si>
    <t>Пальто д/дев Fobs 2022S (р-р 116) горчичный</t>
  </si>
  <si>
    <t>Пальто д/дев Fobs 2022S (р-р 116) розовый</t>
  </si>
  <si>
    <t>Пальто д/дев Fobs 2022S (р-р 122) горчичный</t>
  </si>
  <si>
    <t>Пальто д/дев Fobs 2022S (р-р 122) розовый</t>
  </si>
  <si>
    <t>Пальто д/дев Fobs 2022S (р-р 128) горчичный</t>
  </si>
  <si>
    <t>Пальто д/дев Fobs 2022S (р-р 128) розовый</t>
  </si>
  <si>
    <t>Пальто д/дев Fobs 2022S (р-р 134) горчичный</t>
  </si>
  <si>
    <t>Пальто д/дев Fobs 2022S (р-р 134) розовый</t>
  </si>
  <si>
    <t>Пальто д/дев Fobs 2022S (р-р 140) горчичный</t>
  </si>
  <si>
    <t>Пальто д/дев Fobs 2022S (р-р 140) розовый</t>
  </si>
  <si>
    <t>Пальто д/дев Fobs 2030 (р-р 130) зеленый</t>
  </si>
  <si>
    <t>Пальто д/дев Fobs 2030 (р-р 140) зеленый</t>
  </si>
  <si>
    <t>Пальто д/дев Fobs 2030 (р-р 150) зеленый</t>
  </si>
  <si>
    <t>Пальто д/дев Fobs 2030 (р-р 160) зеленый</t>
  </si>
  <si>
    <t>Пальто д/дев Fobs 2030 (р-р 170) зеленый</t>
  </si>
  <si>
    <t>Пальто д/дев Fobs 2034 (р-р 170) розово черный</t>
  </si>
  <si>
    <t>Пальто д/дев Fobs 2052 (р-р 130) бутылка</t>
  </si>
  <si>
    <t>Пальто д/дев Fobs 2052 (р-р 140) бутылка</t>
  </si>
  <si>
    <t>Пальто д/дев Fobs 2052 (р-р 150) бутылка</t>
  </si>
  <si>
    <t>Пальто д/дев Fobs 2052 (р-р 160) бутылка</t>
  </si>
  <si>
    <t>Пальто д/дев Fobs 2052 (р-р 170) бутылка</t>
  </si>
  <si>
    <t>Пальто д/дев Fobs 2089 (р-р 160) кофе</t>
  </si>
  <si>
    <t>Пальто д/дев Fobs 2211 (р-р 140) синий</t>
  </si>
  <si>
    <t>Пальто д/дев Fobs 2211 (р-р 140) хаки</t>
  </si>
  <si>
    <t>Пальто д/дев Fobs 2211 (р-р 146) синий</t>
  </si>
  <si>
    <t>Пальто д/дев Fobs 2211 (р-р 146) хаки</t>
  </si>
  <si>
    <t>Пальто д/дев Fobs 2211 (р-р 152) синий</t>
  </si>
  <si>
    <t>Пальто д/дев Fobs 2211 (р-р 152) хаки</t>
  </si>
  <si>
    <t>Пальто д/дев Fobs 2211 (р-р 158) синий</t>
  </si>
  <si>
    <t>Пальто д/дев Fobs 2211 (р-р 158) хаки</t>
  </si>
  <si>
    <t>Пальто д/дев Fobs 2211 (р-р 164) синий</t>
  </si>
  <si>
    <t>Пальто д/дев Fobs 2211 (р-р 164) хаки</t>
  </si>
  <si>
    <t>Пальто д/дев Fobs 280# (р-р 134) синий</t>
  </si>
  <si>
    <t>Пальто д/дев Fobs 280# (р-р 140) синий</t>
  </si>
  <si>
    <t>Пальто д/дев Fobs 280# (р-р 146) синий</t>
  </si>
  <si>
    <t>Пальто д/дев Fobs 280# (р-р 152) синий</t>
  </si>
  <si>
    <t>Пальто д/дев Fobs 280# (р-р 158) синий</t>
  </si>
  <si>
    <t>Пальто д/дев Fobs 530 (р-р 104) голубой</t>
  </si>
  <si>
    <t>Пальто д/дев Fobs 8313 (р-р 134) св серый</t>
  </si>
  <si>
    <t>Пальто д/дев Fobs 8313 (р-р 140) св серый</t>
  </si>
  <si>
    <t>Пальто д/дев Fobs 8313 (р-р 146) св серый</t>
  </si>
  <si>
    <t>Пальто д/дев Fobs 8313 (р-р 152) св серый</t>
  </si>
  <si>
    <t>Пальто д/дев Fobs 8313 (р-р 158) св серый</t>
  </si>
  <si>
    <t>Пальто д/дев Fobs 9826 (р-р 140) серый</t>
  </si>
  <si>
    <t>Пальто д/дев Fobs 9826 (р-р 140) черный</t>
  </si>
  <si>
    <t>Пальто д/дев Fobs 9826 (р-р 146) серый</t>
  </si>
  <si>
    <t>Пальто д/дев Fobs 9826 (р-р 146) черный</t>
  </si>
  <si>
    <t>Пальто д/дев Fobs 9826 (р-р 152) черный</t>
  </si>
  <si>
    <t>Пальто д/дев Fobs 9826 (р-р 158) черный</t>
  </si>
  <si>
    <t>Пальто д/дев Fobs 9826 (р-р 164) черный</t>
  </si>
  <si>
    <t>Пальто д/дев Fobs H-1901 (р-р 116) розовый</t>
  </si>
  <si>
    <t>Пальто д/дев Fobs H-1901 (р-р 122) мята</t>
  </si>
  <si>
    <t>Пальто д/дев Fobs H-1901 (р-р 140) розовый</t>
  </si>
  <si>
    <t>Пальто д/дев Fobs L-2016 (р-р 152) черный</t>
  </si>
  <si>
    <t>Пальто д/дев Puros Poro YPGC-213 (р-р 134) синий2M#</t>
  </si>
  <si>
    <t>Пальто д/дев Puros Poro YPGC-213 (р-р 140) синий2M#</t>
  </si>
  <si>
    <t>Пальто д/дев Puros Poro YPGC-213 (р-р 146) синий2M#</t>
  </si>
  <si>
    <t>Пальто д/дев Puros Poro YPGC-213 (р-р 152) синий2M#</t>
  </si>
  <si>
    <t>Пальто д/дев Really Master B-1076 (р-р 146) бежевый(R-282)</t>
  </si>
  <si>
    <t>Пальто д/дев. (подр) Levin Force 1625 (р-р 152) бежевый</t>
  </si>
  <si>
    <t>Куртка д/дев ANERNUO 1352 (р-р 120-160) серый сирень</t>
  </si>
  <si>
    <t>Куртка д/дев Bear Richi 780163-1 (р-р 140(15) белый-розовый</t>
  </si>
  <si>
    <t>Куртка д/дев Bear Richi 780163-1 (р-р 150(17) белый-розовый</t>
  </si>
  <si>
    <t>Куртка д/дев Bear Richi 780163-1 (р-р 158(19) белый-розовый</t>
  </si>
  <si>
    <t>Куртка д/дев Bear Richi 780163-1 (р-р 162(21) белый-розовый</t>
  </si>
  <si>
    <t>Куртка д/дев Bear Richi 780163-4 (р-р 168(23) синий-малина</t>
  </si>
  <si>
    <t>Куртка д/дев Donilo 1902(M) (р-р 110-128) роз</t>
  </si>
  <si>
    <t>Куртка д/дев Fobs 14023 (р-р 130) синий</t>
  </si>
  <si>
    <t>Куртка д/дев Fobs 14092 (р-р 130) красный</t>
  </si>
  <si>
    <t>Куртка д/дев Fobs 14092 (р-р 130) синий</t>
  </si>
  <si>
    <t>Куртка д/дев Fobs 14092 (р-р 140) синий</t>
  </si>
  <si>
    <t>Куртка д/дев Fobs 14092 (р-р 150) синий</t>
  </si>
  <si>
    <t>Куртка д/дев Fobs 14092 (р-р 160) красный</t>
  </si>
  <si>
    <t>Куртка д/дев Fobs 14092 (р-р 160) синий</t>
  </si>
  <si>
    <t>Куртка д/дев Fobs 14101 (р-р 130) бел/беж</t>
  </si>
  <si>
    <t>Куртка д/дев Fobs 14122 (р-р 130) синий</t>
  </si>
  <si>
    <t>Куртка д/дев Fobs 14122 (р-р 140) синий</t>
  </si>
  <si>
    <t>Куртка д/дев Fobs 14122 (р-р 150) синий</t>
  </si>
  <si>
    <t>Куртка д/дев Fobs 1502 (р-р 130) синий-зеленый</t>
  </si>
  <si>
    <t>Куртка д/дев Fobs 1502 (р-р 140) синий-зеленый</t>
  </si>
  <si>
    <t>Куртка д/дев Fobs 1502 (р-р 150) синий-зеленый</t>
  </si>
  <si>
    <t>Куртка д/дев Fobs 1502 (р-р 160) синий-зеленый</t>
  </si>
  <si>
    <t>Куртка д/дев Fobs 1502 (р-р 170) синий-зеленый</t>
  </si>
  <si>
    <t>Куртка д/дев Fobs 15100 (р-р 130) синий</t>
  </si>
  <si>
    <t>Куртка д/дев Fobs 15112 (р-р 130) черно-малиновый</t>
  </si>
  <si>
    <t>Куртка д/дев Fobs 15112 (р-р 160) черно-малиновый</t>
  </si>
  <si>
    <t>Куртка д/дев Fobs 15112 (р-р 170) черно-малиновый</t>
  </si>
  <si>
    <t>Куртка д/дев Fobs 15122 (р-р 130) молочный</t>
  </si>
  <si>
    <t>Куртка д/дев Fobs 15122 (р-р 130) синий</t>
  </si>
  <si>
    <t>Куртка д/дев Fobs 15122 (р-р 160) молочный</t>
  </si>
  <si>
    <t>Куртка д/дев Fobs 15122 (р-р 170) молочный</t>
  </si>
  <si>
    <t>Куртка д/дев Fobs 15126 (р-р 130) синие-коралловый</t>
  </si>
  <si>
    <t>Куртка д/дев Fobs 15126 (р-р 130) синий-горчичный</t>
  </si>
  <si>
    <t>Куртка д/дев Fobs 15126 (р-р 140) сине-коралловый</t>
  </si>
  <si>
    <t>Куртка д/дев Fobs 15126 (р-р 140) синий-горчичный</t>
  </si>
  <si>
    <t>Куртка д/дев Fobs 15126 (р-р 150) сине-коралловый</t>
  </si>
  <si>
    <t>Куртка д/дев Fobs 15126 (р-р 150) синий-горчичный</t>
  </si>
  <si>
    <t>Куртка д/дев Fobs 15126 (р-р 160) сине-коралловый</t>
  </si>
  <si>
    <t>Куртка д/дев Fobs 15126 (р-р 160) синий-горчичный</t>
  </si>
  <si>
    <t>Куртка д/дев Fobs 15126 (р-р 170) сине-коралловый</t>
  </si>
  <si>
    <t>Куртка д/дев Fobs 15126 (р-р 170) синий-горчичный</t>
  </si>
  <si>
    <t>Куртка д/дев Fobs 15132 (р-р 170) коралл</t>
  </si>
  <si>
    <t>Куртка д/дев Fobs 15132 (р-р 170) черный</t>
  </si>
  <si>
    <t>Куртка д/дев Fobs 1609 (р-р 130) серо-черный</t>
  </si>
  <si>
    <t>Куртка д/дев Fobs 17110 (р-р 130) синий</t>
  </si>
  <si>
    <t>Куртка д/дев Fobs 17110 (р-р 130) хаки</t>
  </si>
  <si>
    <t>Куртка д/дев Fobs 17110 (р-р 140) синий</t>
  </si>
  <si>
    <t>Куртка д/дев Fobs 17110 (р-р 140) хаки</t>
  </si>
  <si>
    <t>Куртка д/дев Fobs 17110 (р-р 150) синий</t>
  </si>
  <si>
    <t>Куртка д/дев Fobs 17110 (р-р 160) синий</t>
  </si>
  <si>
    <t>Куртка д/дев Fobs 17110 (р-р 160) хаки</t>
  </si>
  <si>
    <t>Куртка д/дев Fobs 17110 (р-р 170) синий</t>
  </si>
  <si>
    <t>Куртка д/дев Fobs 17110 (р-р 170) хаки</t>
  </si>
  <si>
    <t>Куртка д/дев Fobs 18117 (р-р 160) пудра</t>
  </si>
  <si>
    <t>Куртка д/дев Fobs 19104 (р-р 130) розовый</t>
  </si>
  <si>
    <t>Куртка д/дев Fobs 19104 (р-р 140) розовый</t>
  </si>
  <si>
    <t>Куртка д/дев Fobs 19104 (р-р 150) розовый</t>
  </si>
  <si>
    <t>Куртка д/дев Fobs 19104 (р-р 160) розовый</t>
  </si>
  <si>
    <t>Куртка д/дев HK (HAWKE&amp;Co) 570027 (р-р 10/12(134/140) малиновый</t>
  </si>
  <si>
    <t>Куртка д/дев HK (HAWKE&amp;Co) 570027 (р-р 10/12(134/140) серый</t>
  </si>
  <si>
    <t>Куртка д/дев HK (HAWKE&amp;Co) 570027 (р-р 5/6(110/116) малиновый</t>
  </si>
  <si>
    <t>Куртка д/дев HK (HAWKE&amp;Co) 570027 (р-р 6х(122) малиновый</t>
  </si>
  <si>
    <t>Куртка д/дев Kiko 1912 (M) (р-р 98-122) цикламен коралл</t>
  </si>
  <si>
    <t>Куртка д/дев Levin Force C2208 (р-р 140-164) оранжевый, голубой</t>
  </si>
  <si>
    <t>Куртка д/дев Levin Force C2216 (р-р 140-164) желтый голубой</t>
  </si>
  <si>
    <t>Куртка д/дев Levin Force С-1621 (р-р 134) бежевый</t>
  </si>
  <si>
    <t>Куртка д/дев Levin Force С-1621 (р-р 134) розовый</t>
  </si>
  <si>
    <t>Куртка д/дев Levin Force С-1621 (р-р 140) бежевый</t>
  </si>
  <si>
    <t>Куртка д/дев Levin Force С-1621 (р-р 146) бежевый</t>
  </si>
  <si>
    <t>Куртка д/дев Levin Force С-1621 (р-р 152) бежевый</t>
  </si>
  <si>
    <t>Куртка д/дев Levin Force С-1621 (р-р 152) розовый</t>
  </si>
  <si>
    <t>Куртка д/дев Levin Force С-1621 (р-р 158) бежевый</t>
  </si>
  <si>
    <t>Куртка д/дев Levin Force С-1639 (р-р 134) бежевый</t>
  </si>
  <si>
    <t>Куртка д/дев Levin Force С-1639 (р-р 140) бежевый</t>
  </si>
  <si>
    <t>Куртка д/дев Levin Force С-1639 (р-р 140) кирпич</t>
  </si>
  <si>
    <t>Куртка д/дев Levin Force С-1639 (р-р 152) бежевый</t>
  </si>
  <si>
    <t>Куртка д/дев Nutmeg 2002 (р-р 2/3) синий</t>
  </si>
  <si>
    <t>Куртка д/дев Nutmeg 2002 (р-р 4/5) синий</t>
  </si>
  <si>
    <t>Куртка д/дев Nutmeg 2002 (р-р 5/6) синий</t>
  </si>
  <si>
    <t>Куртка д/дев Skorpian SK-WM179 (р-р 122-152) белый</t>
  </si>
  <si>
    <t>Куртка д/дев Young Dimension 2018 (р-р 2/3) красный</t>
  </si>
  <si>
    <t>Куртка д/дев Young Dimension 2018 (р-р 3/4) красный</t>
  </si>
  <si>
    <t>Куртка д/дев Young Dimension 2018 (р-р 4/5) красный</t>
  </si>
  <si>
    <t>Куртка д/дев Young Dimension 2018 (р-р 5/6) красный</t>
  </si>
  <si>
    <t>Куртка д/дев КРОШ 1-16 (р-р 2(92)-6(116) роз коралл сирен</t>
  </si>
  <si>
    <t>Куртка д/дев КРОШ 1-3 (р-р 1(86)-4(104) роз сирен</t>
  </si>
  <si>
    <t>Парка д/дев Fobs 15137 (р-р 130) красный</t>
  </si>
  <si>
    <t>Парка д/дев Fobs 15137 (р-р 130) песочный</t>
  </si>
  <si>
    <t>Парка д/дев Fobs 15137 (р-р 140) красный</t>
  </si>
  <si>
    <t>Парка д/дев Fobs 15173 (р-р 130) песочный-синий</t>
  </si>
  <si>
    <t>Парка д/дев Fobs 15173 (р-р 130) синий-красный</t>
  </si>
  <si>
    <t>Парка д/дев Fobs 15173 (р-р 140) песочный-синий</t>
  </si>
  <si>
    <t>Парка д/дев Fobs 15173 (р-р 150) песочный-синий</t>
  </si>
  <si>
    <t>Парка д/дев Fobs 15173 (р-р 170) песочный-синий</t>
  </si>
  <si>
    <t>Парка д/дев Fobs 15173 (р-р 170) синий-красный</t>
  </si>
  <si>
    <t>Парка д/дев Fobs 15175 (р-р 130) песочный</t>
  </si>
  <si>
    <t>Парка д/дев Fobs 15175 (р-р 170) красный</t>
  </si>
  <si>
    <t>Парка д/дев Fobs 15175 (р-р 170) песочный</t>
  </si>
  <si>
    <t>Парка д/дев Fobs 1795 (р-р 130) черный</t>
  </si>
  <si>
    <t>Парка д/дев Fobs 1795 (р-р 150) черный</t>
  </si>
  <si>
    <t>Парка д/дев Fobs 1795 (р-р 160) черный</t>
  </si>
  <si>
    <t>Парка д/дев Fobs 1876 (р-р 140) черный</t>
  </si>
  <si>
    <t>Парка д/дев Fobs 908 (р-р 140) серый</t>
  </si>
  <si>
    <t>Парка д/дев Fobs 908 (р-р 146) серый</t>
  </si>
  <si>
    <t>Парка д/дев Fobs 908 (р-р 146) синий</t>
  </si>
  <si>
    <t>Парка д/дев Fobs 908 (р-р 152) серый</t>
  </si>
  <si>
    <t>Парка д/дев Fobs 908 (р-р 158) серый</t>
  </si>
  <si>
    <t>Парка д/дев Fobs 908 (р-р 164) серый</t>
  </si>
  <si>
    <t>Парка д/дев Fobs 909 (р-р 140) синий</t>
  </si>
  <si>
    <t>Парка д/дев Fobs 909 (р-р 146) синий</t>
  </si>
  <si>
    <t>Парка д/дев Fobs 909 (р-р 152) красный</t>
  </si>
  <si>
    <t>Парка д/дев Fobs 909 (р-р 152) розовый</t>
  </si>
  <si>
    <t>Парка д/дев Fobs 909 (р-р 152) синий</t>
  </si>
  <si>
    <t>Парка д/дев Fobs 909 (р-р 158) красный</t>
  </si>
  <si>
    <t>Парка д/дев Fobs 909 (р-р 158) розовый</t>
  </si>
  <si>
    <t>Плащ д/дев  Deloras CLGYH-0364 (р-р 92-116) сирен цикл</t>
  </si>
  <si>
    <t>Плащ д/дев Fobs 1513 (р-р 140) молочный</t>
  </si>
  <si>
    <t>Плащ д/дев Fobs 1513 (р-р 170) молочный</t>
  </si>
  <si>
    <t>Плащ д/дев Fobs 15135 (р-р 130) коралл-черный</t>
  </si>
  <si>
    <t>Плащ д/дев Fobs 15135 (р-р 150) коралл-черный</t>
  </si>
  <si>
    <t>Плащ д/дев Fobs 15135 (р-р 160) коралл-черный</t>
  </si>
  <si>
    <t>Плащ д/дев Fobs 15135 (р-р 170) коралл-черный</t>
  </si>
  <si>
    <t>Плащ д/дев Fobs 15153 (р-р 130) зеленый</t>
  </si>
  <si>
    <t>Плащ д/дев Fobs 15153 (р-р 130) синий</t>
  </si>
  <si>
    <t>Плащ д/дев Fobs 15153 (р-р 140) синий</t>
  </si>
  <si>
    <t>Плащ д/дев Fobs 15153 (р-р 150) зеленый</t>
  </si>
  <si>
    <t>Плащ д/дев Fobs 15-260 (р-р 134) горчичный</t>
  </si>
  <si>
    <t>Плащ д/дев Fobs 15-260 (р-р 140) горчичный</t>
  </si>
  <si>
    <t>Плащ д/дев Fobs 15-260 (р-р 146) горчичный</t>
  </si>
  <si>
    <t>Плащ д/дев Fobs 15-260 (р-р 158) горчичный</t>
  </si>
  <si>
    <t>Плащ д/дев Fobs 2033 (р-р 130) розовый</t>
  </si>
  <si>
    <t>Плащ д/дев Fobs 2033 (р-р 140) розовый</t>
  </si>
  <si>
    <t>Плащ д/дев Fobs 2033 (р-р 150) розовый</t>
  </si>
  <si>
    <t>Плащ д/дев Fobs 2033 (р-р 160) розовый</t>
  </si>
  <si>
    <t>Плащ д/дев Fobs 2033 (р-р 170) розовый</t>
  </si>
  <si>
    <t>Плащ д/дев Fobs 2046 (р-р 130) зеленый</t>
  </si>
  <si>
    <t>Плащ д/дев Fobs 2046 (р-р 150) зеленый</t>
  </si>
  <si>
    <t>Плащ д/дев Fobs 2046 (р-р 160) зеленый</t>
  </si>
  <si>
    <t>Плащ д/дев Fobs 2046 (р-р 170) зеленый</t>
  </si>
  <si>
    <t>Плащ д/дев Fobs Kids А1019 (р-р 134-158) серый сирен</t>
  </si>
  <si>
    <t>Ветровка д/дев Bear Richi 780689 (р-р 150(17) горчица</t>
  </si>
  <si>
    <t>Ветровка д/дев Bear Richi 780689 (р-р 158(19) бирюза</t>
  </si>
  <si>
    <t>Ветровка д/дев Bear Richi 780832 (р-р 104(5) голубой</t>
  </si>
  <si>
    <t>Ветровка д/дев Bear Richi 780832 (р-р 116(9) голубой</t>
  </si>
  <si>
    <t>Ветровка д/дев Bear Richi NO:780174 (р-р 110(7) зеленый</t>
  </si>
  <si>
    <t>Ветровка д/дев Bear Richi NO:780174 (р-р 116(9) зеленый</t>
  </si>
  <si>
    <t>Ветровка д/дев Bear Richi NO:780174 (р-р 130(13) зеленый</t>
  </si>
  <si>
    <t>Ветровка д/дев Bear Richi NO:780174 (р-р 140(15) зеленый</t>
  </si>
  <si>
    <t>Ветровка д/дев Bear Richi NO:780174 (р-р 140(15) синий</t>
  </si>
  <si>
    <t>Ветровка д/дев Bear Richi NO:780175 (р-р 130(13) зеленый</t>
  </si>
  <si>
    <t>Ветровка д/дев Deloras DSJD-3082 флис (р-р 98-128) цикламен оранж</t>
  </si>
  <si>
    <t>Ветровка д/дев Donilo 1026 флис (р-р 80-104) сирен красн син яр/роз</t>
  </si>
  <si>
    <t>Ветровка д/дев Donilo 2338 флис (р-р 80-110) роз желт сирен</t>
  </si>
  <si>
    <t>Ветровка д/дев Kalborn KC0149A (р-р 4(104) голубой(370)</t>
  </si>
  <si>
    <t>Ветровка д/дев Kalborn KC1816A (р-р 3(104/110) розовый (272)</t>
  </si>
  <si>
    <t>Ветровка д/дев Kalborn KC1816A (р-р 3(104/110) серый (488)</t>
  </si>
  <si>
    <t>Ветровка д/дев Kalborn KC1816A (р-р 4(110/116) серый (488)</t>
  </si>
  <si>
    <t>Ветровка д/дев Kalborn KC1816A (р-р 5(116/122) серый (488)</t>
  </si>
  <si>
    <t>Ветровка д/дев Kalborn KC1816A (р-р 6(122/128) серый (488)</t>
  </si>
  <si>
    <t>Ветровка д/дев Kalborn KC1816A (р-р 7(128/136) серый (488)</t>
  </si>
  <si>
    <t>Ветровка д/дев Kalborn KC238 (р-р 10(140/146) сине голубой (397)</t>
  </si>
  <si>
    <t>Ветровка д/дев Kalborn KC238 (р-р 10(140/146) сине розовый (272)</t>
  </si>
  <si>
    <t>Ветровка д/дев Kalborn KC238 (р-р 12(146/152) сине голубой (397)</t>
  </si>
  <si>
    <t>Ветровка д/дев Kalborn KC238 (р-р 12(146/152) сине розовый (272)</t>
  </si>
  <si>
    <t>Ветровка д/дев Kalborn KC238 (р-р 14(152/158) сине голубой (397)</t>
  </si>
  <si>
    <t>Ветровка д/дев Kalborn KC238 (р-р 14(152/158) сине розовый (272)</t>
  </si>
  <si>
    <t>Ветровка д/дев Kalborn KC238 (р-р 16(158/164) сине голубой (397)</t>
  </si>
  <si>
    <t>Ветровка д/дев Kalborn KC238 (р-р 16(158/164) сине розовый (272)</t>
  </si>
  <si>
    <t>Ветровка д/дев Kalborn KC238A (р-р 3(104/110) сине голубой (397)</t>
  </si>
  <si>
    <t>Ветровка д/дев Kalborn KC238A (р-р 4(110/116) сине голубой (397)</t>
  </si>
  <si>
    <t>Ветровка д/дев Kalborn KC238A (р-р 4(110/116) сине розовый (272)</t>
  </si>
  <si>
    <t>Ветровка д/дев Kalborn KC238A (р-р 5(116/122) сине розовый (272)</t>
  </si>
  <si>
    <t>Ветровка д/дев Kalborn KC888A (р-р 3(104/110) синий (752)</t>
  </si>
  <si>
    <t>Ветровка д/дев Kalborn KC888A (р-р 4(110/116) синий (752)</t>
  </si>
  <si>
    <t>Ветровка д/дев Kiko 2750 (Б) флис (р-р 110-128) св.розовый цикламен</t>
  </si>
  <si>
    <t>Ветровка д/дев Kiko 2750 (М) флис (р-р 80-104)  св.розовый цикламен</t>
  </si>
  <si>
    <t>Ветровка д/дев Xinyunshu 8805 (р-р 10(116) розовый</t>
  </si>
  <si>
    <t>Ветровка д/дев Xinyunshu 8805 (р-р 6(104) розовый</t>
  </si>
  <si>
    <t>Ветровка д/дев Xinyunshu 8805 (р-р 8(110) розовый</t>
  </si>
  <si>
    <t>Ветровка д/дев Xinyunshu 8821 (р-р 6(104) розовый</t>
  </si>
  <si>
    <t>Комплект (плащ+жилет)  д/дев Fobs 20104 (р-р 170) розовый</t>
  </si>
  <si>
    <t>Комплект (плащ+жилет) д/дев Fobs 20104 (р-р 130) розовый</t>
  </si>
  <si>
    <t>Комплект (плащ+жилет) д/дев Fobs 20104 (р-р 140) розовый</t>
  </si>
  <si>
    <t>Комплект (плащ+жилет) д/дев Fobs 20104 (р-р 150) розовый</t>
  </si>
  <si>
    <t>Комплект (плащ+жилет) д/дев Fobs 20104 (р-р 160) розовый</t>
  </si>
  <si>
    <t>Полукомбинезон д/дев Topomini 47019 /подкл. флис/ (р-р 74) цикламеновый</t>
  </si>
  <si>
    <t>Полукомбинезон д/дев Topomini 47019 /подкл. флис/ (р-р 80) цикламеновый</t>
  </si>
  <si>
    <t>Полукомбинезон д/дев Topomini 47019 /подкл. флис/ (р-р 92) цикламеновый</t>
  </si>
  <si>
    <t>Куртка д/дет XIAO SIBO 1417 (р-р L(86) т синий</t>
  </si>
  <si>
    <t>Куртка д/дет XIAO SIBO 1417 (р-р L(86) ярко синий</t>
  </si>
  <si>
    <t>Куртка г/л д/мал (подр) Kalborn K282 (р-р 16(158/164) синий (944)</t>
  </si>
  <si>
    <t>Куртка г/л д/мал (подр) WHS S52C0015 (р-р 36-44) красный черный голубой</t>
  </si>
  <si>
    <t>Куртка г/л д/мал Kalborn K118 (р-р 10(140/146) серый (488)</t>
  </si>
  <si>
    <t>Куртка г/л д/мал Kalborn K118 (р-р 12(146/152) серый (488)</t>
  </si>
  <si>
    <t>Куртка г/л д/мал Kalborn K118 (р-р 14(152/158) серый (488)</t>
  </si>
  <si>
    <t>Куртка г/л д/мал Kalborn K118 (р-р 16(158/164) голубой (906)</t>
  </si>
  <si>
    <t>Куртка г/л д/мал Kalborn K118 (р-р 16(158/164) серый (488)</t>
  </si>
  <si>
    <t>Куртка г/л д/мал Kalborn K118 (р-р 8(134/140) голубой (906)</t>
  </si>
  <si>
    <t>Куртка г/л д/мал Kalborn K118 (р-р 8(134/140) серый (488)</t>
  </si>
  <si>
    <t>Куртка г/л д/мал Kalborn K13-352A мех (р-р 104(3)-134(7x) синий яр.синий</t>
  </si>
  <si>
    <t>Куртка г/л д/мал Kalborn K14-546A (р-р 3(104) красный (758)</t>
  </si>
  <si>
    <t>Куртка г/л д/мал Kalborn K1918 (р-р 12(146/152) синий (397)</t>
  </si>
  <si>
    <t>Куртка г/л д/мал Kalborn K1918 (р-р 14(152/158) синий (397)</t>
  </si>
  <si>
    <t>Куртка г/л д/мал Kalborn K1918 (р-р 16(158/164) синий (397)</t>
  </si>
  <si>
    <t>Куртка г/л д/мал Kalborn K1918 (р-р 8(134/140) синий (397)</t>
  </si>
  <si>
    <t>Куртка г/л д/мал Kalborn K2013A (р-р 3(104/110) синий (752)</t>
  </si>
  <si>
    <t>Куртка г/л д/мал Kalborn K2013A (р-р 4(110/116) синий (752)</t>
  </si>
  <si>
    <t>Куртка г/л д/мал Kalborn K2013A (р-р 5(116/122) синий (752)</t>
  </si>
  <si>
    <t>Куртка д/мал Fobs 05120 (р-р 170) серый, светится</t>
  </si>
  <si>
    <t>Куртка д/мал Fobs 05133 (р-р 130) хаки</t>
  </si>
  <si>
    <t>Куртка д/мал Fobs 05133 (р-р 140) хаки</t>
  </si>
  <si>
    <t>Куртка д/мал Fobs 05133 (р-р 150) хаки</t>
  </si>
  <si>
    <t>Куртка д/мал Fobs 05133 (р-р 160) хаки</t>
  </si>
  <si>
    <t>Куртка д/мал Fobs 05133 (р-р 170) хаки</t>
  </si>
  <si>
    <t>Куртка д/мал Fobs 13228 (р-р 130) красный</t>
  </si>
  <si>
    <t>Куртка д/мал Fobs 13228 (р-р 140) красный</t>
  </si>
  <si>
    <t>Куртка д/мал Fobs 19029 (р-р 140) синий</t>
  </si>
  <si>
    <t>Куртка д/мал Fobs 19029 (р-р 140) черный</t>
  </si>
  <si>
    <t>Куртка д/мал Fobs 19029 (р-р 146) синий</t>
  </si>
  <si>
    <t>Куртка д/мал Fobs 19029 (р-р 146) черный</t>
  </si>
  <si>
    <t>Куртка д/мал Fobs 19029 (р-р 152) синий</t>
  </si>
  <si>
    <t>Куртка д/мал Fobs 19029 (р-р 152) черный</t>
  </si>
  <si>
    <t>Куртка д/мал Fobs 19029 (р-р 158) черный</t>
  </si>
  <si>
    <t>Куртка д/мал Fobs 19029 (р-р 164) синий</t>
  </si>
  <si>
    <t>Куртка д/мал Fobs 19029 (р-р 164) черный</t>
  </si>
  <si>
    <t>Куртка д/мал Fobs 2001 (р-р 140) черный</t>
  </si>
  <si>
    <t>Куртка д/мал Fobs 2001 (р-р 146) черный</t>
  </si>
  <si>
    <t>Куртка д/мал Fobs 2001 (р-р 152) черный</t>
  </si>
  <si>
    <t>Куртка д/мал Fobs 2001 (р-р 158) черный</t>
  </si>
  <si>
    <t>Куртка д/мал Fobs 2001 (р-р 164) черный</t>
  </si>
  <si>
    <t>Куртка д/мал Fobs 2029 (р-р 140) синий</t>
  </si>
  <si>
    <t>Куртка д/мал Fobs 2029 (р-р 140) черный</t>
  </si>
  <si>
    <t>Куртка д/мал Fobs 2029 (р-р 146) синий</t>
  </si>
  <si>
    <t>Куртка д/мал Fobs 2029 (р-р 146) черный</t>
  </si>
  <si>
    <t>Куртка д/мал Fobs 2029 (р-р 152) синий</t>
  </si>
  <si>
    <t>Куртка д/мал Fobs 2029 (р-р 152) черный</t>
  </si>
  <si>
    <t>Куртка д/мал Fobs 2029 (р-р 158) синий</t>
  </si>
  <si>
    <t>Куртка д/мал Fobs 2029 (р-р 158) черный</t>
  </si>
  <si>
    <t>Куртка д/мал Fobs 2029 (р-р 164) синий</t>
  </si>
  <si>
    <t>Куртка д/мал Fobs 2029 (р-р 164) черный</t>
  </si>
  <si>
    <t>Куртка д/мал Fobs 2138 (р-р 140) синий</t>
  </si>
  <si>
    <t>Куртка д/мал Fobs 2138 (р-р 146) синий</t>
  </si>
  <si>
    <t>Куртка д/мал Fobs 2138 (р-р 152) синий</t>
  </si>
  <si>
    <t>Куртка д/мал Fobs 2138 (р-р 158) синий</t>
  </si>
  <si>
    <t>Куртка д/мал Fobs 2138 (р-р 164) синий</t>
  </si>
  <si>
    <t>Куртка д/мал Fobs 309 (р-р 128) т синий</t>
  </si>
  <si>
    <t>Куртка д/мал Fobs 309 (р-р 134) т синий</t>
  </si>
  <si>
    <t>Куртка д/мал Fobs 309 (р-р 140) т синий</t>
  </si>
  <si>
    <t>Куртка д/мал Fobs 309 (р-р 152) т синий</t>
  </si>
  <si>
    <t>Куртка д/мал Fobs 320 (р-р 122) синий</t>
  </si>
  <si>
    <t>Куртка д/мал Fobs 323 (р-р 140) олива</t>
  </si>
  <si>
    <t>Куртка д/мал Fobs 323 (р-р 140) т синий</t>
  </si>
  <si>
    <t>Куртка д/мал Fobs 323 (р-р 146) олива</t>
  </si>
  <si>
    <t>Куртка д/мал Fobs 323 (р-р 146) т синий</t>
  </si>
  <si>
    <t>Куртка д/мал Fobs 323 (р-р 152) олива</t>
  </si>
  <si>
    <t>Куртка д/мал Fobs 323 (р-р 152) т синий</t>
  </si>
  <si>
    <t>Куртка д/мал Fobs 323 (р-р 158) олива</t>
  </si>
  <si>
    <t>Куртка д/мал Fobs 323 (р-р 158) т синий</t>
  </si>
  <si>
    <t>Куртка д/мал Fobs 323 (р-р 164) олива</t>
  </si>
  <si>
    <t>Куртка д/мал Fobs 323 (р-р 164) т синий</t>
  </si>
  <si>
    <t>Куртка д/мал Fobs 325 (р-р 122) т синий</t>
  </si>
  <si>
    <t>Куртка д/мал Fobs 325 (р-р 128) т синий</t>
  </si>
  <si>
    <t>Куртка д/мал Fobs 325 (р-р 134) т синий</t>
  </si>
  <si>
    <t>Куртка д/мал Fobs 325 (р-р 140) горчица</t>
  </si>
  <si>
    <t>Куртка д/мал Fobs 325 (р-р 140) т синий</t>
  </si>
  <si>
    <t>Куртка д/мал Fobs 325 (р-р 146) т синий</t>
  </si>
  <si>
    <t>Куртка д/мал Fobs 330 (20) (р-р 140) горчица</t>
  </si>
  <si>
    <t>Куртка д/мал Fobs 330 (20) (р-р 146) горчица</t>
  </si>
  <si>
    <t>Куртка д/мал Fobs 330 (20) (р-р 158) горчица</t>
  </si>
  <si>
    <t>Куртка д/мал Fobs 360 (р-р 146) олива</t>
  </si>
  <si>
    <t>Куртка д/мал Fobs 360 (р-р 152) синий</t>
  </si>
  <si>
    <t>Куртка д/мал Fobs 360 (р-р 158) синий</t>
  </si>
  <si>
    <t>Куртка д/мал Fobs 361 (р-р 152) синий</t>
  </si>
  <si>
    <t>Куртка д/мал Fobs 361 (р-р 158) синий</t>
  </si>
  <si>
    <t>Куртка д/мал Fobs 386 (р-р 146) синий</t>
  </si>
  <si>
    <t>Куртка д/мал Fobs 386 (р-р 152) синий</t>
  </si>
  <si>
    <t>Куртка д/мал Fobs 386 (р-р 158) синий</t>
  </si>
  <si>
    <t>Куртка д/мал Fobs 388 (р-р 128) синий</t>
  </si>
  <si>
    <t>Куртка д/мал Fobs 388 (р-р 134) синий</t>
  </si>
  <si>
    <t>Куртка д/мал Fobs 388 (р-р 146) синий</t>
  </si>
  <si>
    <t>Куртка д/мал Fobs 388 (р-р 152) синий</t>
  </si>
  <si>
    <t>Куртка д/мал Fobs 701 (р-р 146) черный</t>
  </si>
  <si>
    <t>Куртка д/мал Fobs 701 (р-р 152) черный</t>
  </si>
  <si>
    <t>Куртка д/мал Fobs 701 (р-р 158) черный</t>
  </si>
  <si>
    <t>Куртка д/мал Fobs 701 (р-р 164) черный</t>
  </si>
  <si>
    <t>Куртка д/мал Fobs 701 (р-р 170) черный</t>
  </si>
  <si>
    <t>Куртка д/мал Fobs 705 (р-р 122) красный</t>
  </si>
  <si>
    <t>Куртка д/мал Fobs 705 (р-р 122) синий</t>
  </si>
  <si>
    <t>Куртка д/мал Fobs 705 (р-р 128) красный</t>
  </si>
  <si>
    <t>Куртка д/мал Fobs 705 (р-р 128) синий</t>
  </si>
  <si>
    <t>Куртка д/мал Fobs 705 (р-р 134) красный</t>
  </si>
  <si>
    <t>Куртка д/мал Fobs 705 (р-р 134) синий</t>
  </si>
  <si>
    <t>Куртка д/мал Fobs 705 (р-р 140) красный</t>
  </si>
  <si>
    <t>Куртка д/мал Fobs 705 (р-р 140) синий</t>
  </si>
  <si>
    <t>Куртка д/мал Fobs 705 (р-р 146) красный</t>
  </si>
  <si>
    <t>Куртка д/мал Fobs 705 (р-р 146) синий</t>
  </si>
  <si>
    <t>Куртка д/мал Fobs 8065 (р-р 130) т синий</t>
  </si>
  <si>
    <t>Куртка д/мал Fobs 8065 (р-р 140) т синий</t>
  </si>
  <si>
    <t>Куртка д/мал Fobs 8065 (р-р 170) т синий</t>
  </si>
  <si>
    <t>Куртка д/мал Fobs 825 (р-р 146) серый</t>
  </si>
  <si>
    <t>Куртка д/мал Fobs 825 (р-р 152) серый</t>
  </si>
  <si>
    <t>Куртка д/мал Fobs 825 (р-р 158) серый</t>
  </si>
  <si>
    <t>Куртка д/мал Fobs 825 (р-р 170) серый</t>
  </si>
  <si>
    <t>Куртка д/мал Fobs 829 (р-р 152) синий</t>
  </si>
  <si>
    <t>Куртка д/мал Fobs 829 (р-р 152) черный</t>
  </si>
  <si>
    <t>Куртка д/мал Fobs 829 (р-р 158) синий</t>
  </si>
  <si>
    <t>Куртка д/мал Fobs 829 (р-р 164) черный</t>
  </si>
  <si>
    <t>Куртка д/мал Fobs 832 (р-р 146) синий</t>
  </si>
  <si>
    <t>Куртка д/мал Fobs 832 (р-р 146) черный</t>
  </si>
  <si>
    <t>Куртка д/мал Fobs 832 (р-р 152) черный</t>
  </si>
  <si>
    <t>Куртка д/мал Fobs 832 (р-р 158) синий</t>
  </si>
  <si>
    <t>Куртка д/мал Fobs 832 (р-р 164) черный</t>
  </si>
  <si>
    <t>Куртка д/мал Fobs 865 (р-р 146) синий</t>
  </si>
  <si>
    <t>Куртка д/мал Fobs 865 (р-р 146) черный</t>
  </si>
  <si>
    <t>Куртка д/мал Fobs 865 (р-р 152) синий</t>
  </si>
  <si>
    <t>Куртка д/мал Fobs 865 (р-р 152) черный</t>
  </si>
  <si>
    <t>Куртка д/мал Fobs 865 (р-р 158) синий</t>
  </si>
  <si>
    <t>Куртка д/мал Fobs 865 (р-р 158) черный</t>
  </si>
  <si>
    <t>Куртка д/мал Fobs 865 (р-р 164) синий</t>
  </si>
  <si>
    <t>Куртка д/мал Fobs 865 (р-р 164) черный</t>
  </si>
  <si>
    <t>Куртка д/мал Fobs 866 (р-р 140) хаки</t>
  </si>
  <si>
    <t>Куртка д/мал Fobs 866 (р-р 146) синий</t>
  </si>
  <si>
    <t>Куртка д/мал Fobs 866 (р-р 146) хаки</t>
  </si>
  <si>
    <t>Куртка д/мал Fobs 866 (р-р 152) синий</t>
  </si>
  <si>
    <t>Куртка д/мал Fobs 866 (р-р 152) хаки</t>
  </si>
  <si>
    <t>Куртка д/мал Fobs 866 (р-р 158) синий</t>
  </si>
  <si>
    <t>Куртка д/мал Fobs 866 (р-р 158) хаки</t>
  </si>
  <si>
    <t>Куртка д/мал Fobs 866 (р-р 164) синий</t>
  </si>
  <si>
    <t>Куртка д/мал Fobs 866 (р-р 164) хаки</t>
  </si>
  <si>
    <t>Куртка д/мал Fobs 871 (р-р 134) серый</t>
  </si>
  <si>
    <t>Куртка д/мал Fobs 871 (р-р 134) синий</t>
  </si>
  <si>
    <t>Куртка д/мал Fobs 871 (р-р 140) серый</t>
  </si>
  <si>
    <t>Куртка д/мал Fobs 871 (р-р 140) синий</t>
  </si>
  <si>
    <t>Куртка д/мал Fobs 871 (р-р 146) серый</t>
  </si>
  <si>
    <t>Куртка д/мал Fobs 871 (р-р 146) синий</t>
  </si>
  <si>
    <t>Куртка д/мал Fobs 871 (р-р 152) серый</t>
  </si>
  <si>
    <t>Куртка д/мал Fobs 871 (р-р 152) синий</t>
  </si>
  <si>
    <t>Куртка д/мал Fobs 871 (р-р 158) серый</t>
  </si>
  <si>
    <t>Куртка д/мал Fobs 871 (р-р 158) синий</t>
  </si>
  <si>
    <t>Куртка д/мал Fobs 8909 (р-р 134) хаки</t>
  </si>
  <si>
    <t>Куртка д/мал Fobs 9902 (р-р 140) черный</t>
  </si>
  <si>
    <t>Куртка д/мал Fobs 9902 (р-р 146) черный</t>
  </si>
  <si>
    <t>Куртка д/мал Fobs 9902 (р-р 152) черный</t>
  </si>
  <si>
    <t>Куртка д/мал Fobs 9910 (р-р 140) т синий</t>
  </si>
  <si>
    <t>Куртка д/мал Fobs 9910 (р-р 140) черный</t>
  </si>
  <si>
    <t>Куртка д/мал Fobs 9910 (р-р 146) т синий</t>
  </si>
  <si>
    <t>Куртка д/мал Fobs 9910 (р-р 152) т синий</t>
  </si>
  <si>
    <t>Куртка д/мал Fobs 9910 (р-р 158) т синий</t>
  </si>
  <si>
    <t>Куртка д/мал Fobs 9910 (р-р 164) т синий</t>
  </si>
  <si>
    <t>Куртка д/мал Fobs AH13518B (р-р 140) синий</t>
  </si>
  <si>
    <t>Куртка д/мал Fobs AH13518B (р-р 140) т синий</t>
  </si>
  <si>
    <t>Куртка д/мал Fobs AH13518B (р-р 146) синий</t>
  </si>
  <si>
    <t>Куртка д/мал Fobs AH13518B (р-р 146) т синий</t>
  </si>
  <si>
    <t>Куртка д/мал Fobs AH13518B (р-р 152) синий</t>
  </si>
  <si>
    <t>Куртка д/мал Fobs AH13518B (р-р 152) т синий</t>
  </si>
  <si>
    <t>Куртка д/мал Fobs AH13518B (р-р 158) синий</t>
  </si>
  <si>
    <t>Куртка д/мал Fobs AH13518B (р-р 158) т синий</t>
  </si>
  <si>
    <t>Куртка д/мал Fobs AH13518B (р-р 164) синий</t>
  </si>
  <si>
    <t>Куртка д/мал Fobs AH13518B (р-р 164) т синий</t>
  </si>
  <si>
    <t>Куртка д/мал Fobs S-1303 (р-р 150) коричневый</t>
  </si>
  <si>
    <t>Куртка д/мал Fobs S-1780 (р-р 130) черный</t>
  </si>
  <si>
    <t>Куртка д/мал Fobs S-1780 (р-р 140) черный</t>
  </si>
  <si>
    <t>Куртка д/мал Fobs S-1780 (р-р 150) черный</t>
  </si>
  <si>
    <t>Куртка д/мал Fobs S-1780 (р-р 160) черный</t>
  </si>
  <si>
    <t>Парка д/мал Blizz 18001 (р-р 128) т синий</t>
  </si>
  <si>
    <t>Парка д/мал Blizz 18001 (р-р 140) т синий</t>
  </si>
  <si>
    <t>Парка д/мал Blizz 18001 (р-р 152) т синий</t>
  </si>
  <si>
    <t>Парка д/мал Blizz 18001 (р-р 164) т синий</t>
  </si>
  <si>
    <t>Парка д/мал Fobs 8831 (р-р 110) хаки</t>
  </si>
  <si>
    <t>Парка д/мал Fobs 8831 (р-р 134) хаки</t>
  </si>
  <si>
    <t>Парка д/мал Ours Blanc 18004 (р-р 110/116) синий</t>
  </si>
  <si>
    <t>Парка д/мал Ours Blanc 18004 (р-р 110/116) т серый</t>
  </si>
  <si>
    <t>Парка д/мал Ours Blanc 18004 (р-р 116/122) синий</t>
  </si>
  <si>
    <t>Парка д/мал Ours Blanc 18004 (р-р 116/122) т серый</t>
  </si>
  <si>
    <t>Парка д/мал Ours Blanc 18004 (р-р 122/128) синий</t>
  </si>
  <si>
    <t>Парка д/мал Ours Blanc 18004 (р-р 122/128) т серый</t>
  </si>
  <si>
    <t>Парка д/мал Ours Blanc 18004 (р-р 128/134) синий</t>
  </si>
  <si>
    <t>Парка д/мал Ours Blanc 18004 (р-р 128/134) т серый</t>
  </si>
  <si>
    <t>Парка д/мал Ours Blanc 18004 (р-р 140/146) синий</t>
  </si>
  <si>
    <t>Парка д/мал Ours Blanc 18004 (р-р 140/146) т серый</t>
  </si>
  <si>
    <t>Парка д/мал Ours Blanc 18004 (р-р 152/158) синий</t>
  </si>
  <si>
    <t>Парка д/мал Ours Blanc 18004 (р-р 152/158) т серый</t>
  </si>
  <si>
    <t>Комплект (куртка+полукомбинезон) д/мал Blizz 1817 (р-р 104) серый</t>
  </si>
  <si>
    <t>Комплект (куртка+полукомбинезон) д/мал Blizz 1818 (р-р 116) синий</t>
  </si>
  <si>
    <t>Комплект (куртка+полукомбинезон) д/мал Blizz 1818 (р-р 122) синий</t>
  </si>
  <si>
    <t>Комплект (куртка+полукомбинезон) д/мал Blizz 1818 (р-р 128) синий</t>
  </si>
  <si>
    <t>Комплект (куртка+полукомбинезон) д/мал Blizz 2007 (р-р 104) зеленый</t>
  </si>
  <si>
    <t>Комплект (куртка+полукомбинезон) д/мал Blizz 2007 (р-р 110) зеленый</t>
  </si>
  <si>
    <t>Комплект (куртка+полукомбинезон) д/мал Blizz 2013A (р-р 104) красный</t>
  </si>
  <si>
    <t>Комплект (куртка+полукомбинезон) д/мал Blizz 2013A (р-р 116) красный</t>
  </si>
  <si>
    <t>Комплект (куртка+полукомбинезон) д/мал Blizz 2013A (р-р 98) красный</t>
  </si>
  <si>
    <t>Комплект (куртка+полукомбинезон) д/мал Blizz 2014 (р-р 104) оранж</t>
  </si>
  <si>
    <t>Комплект (куртка+полукомбинезон) д/мал Blizz 2014 (р-р 110) оранж</t>
  </si>
  <si>
    <t>Комплект (куртка+полукомбинезон) д/мал Blizz 2014 (р-р 116) оранж</t>
  </si>
  <si>
    <t>Комплект (куртка+полукомбинезон) д/мал Blizz 2018 (р-р 104) синий</t>
  </si>
  <si>
    <t>Комплект (куртка+полукомбинезон) д/мал Blizz 2018 (р-р 110) синий</t>
  </si>
  <si>
    <t>Комплект (куртка+полукомбинезон) д/мал Blizz 2018 (р-р 116) синий</t>
  </si>
  <si>
    <t>Комплект (куртка+полукомбинезон) д/мал Blizz 7700 (р-р 110) зеленый</t>
  </si>
  <si>
    <t>Комплект (куртка+полукомбинезон) д/мал Fobs 6101 (р-р 122) зеленый "ромбик"</t>
  </si>
  <si>
    <t>Комплект (куртка+полукомбинезон) д/мал Fobs 8716 (р-р 116) зеленый</t>
  </si>
  <si>
    <t>Комплект (куртка+полукомбинезон) д/мал Fobs 8716 (р-р 122) зеленый</t>
  </si>
  <si>
    <t>Комплект (куртка+полукомбинезон) д/мал Fobs 8819 (р-р 128) серый</t>
  </si>
  <si>
    <t>Комплект (куртка+полукомбинезон) д/мал Fobs 8819 (р-р 140) серый</t>
  </si>
  <si>
    <t>Комплект (куртка+полукомбинезон) д/мал Fobs 8819 (р-р 146) серый</t>
  </si>
  <si>
    <t>Комплект (куртка+полукомбинезон) д/мал Fobs 8819 (р-р 152) серый</t>
  </si>
  <si>
    <t>Комплект (куртка+полукомбинезон) д/мал Fobs 8819 (р-р 158) серый</t>
  </si>
  <si>
    <t>Комплект (куртка+полукомбинезон) д/мал Kalborn K118A (р-р 3(104/110) голубой (397)</t>
  </si>
  <si>
    <t>Комплект (куртка+полукомбинезон) д/мал Kalborn K118A (р-р 5(116/122) голубой (397)</t>
  </si>
  <si>
    <t>Комплект (куртка+полукомбинезон) д/мал Kalborn K118A (р-р 6(122/128) голубой (397)</t>
  </si>
  <si>
    <t>Комплект (куртка+полукомбинезон) д/мал Kalborn K118A (р-р 7(128/136) голубой (397)</t>
  </si>
  <si>
    <t>Комплект (куртка+полукомбинезон) д/мал Kalborn K288A (р-р 3(104/110) желто синий (088)</t>
  </si>
  <si>
    <t>Комплект (куртка+полукомбинезон) д/мал Kalborn K288A (р-р 5(116/122) желто синий (088)</t>
  </si>
  <si>
    <t>Комплект (куртка+полукомбинезон) д/мал Kalborn K833A (р-р 3(104/110) голубой (397)</t>
  </si>
  <si>
    <t>Комплект (куртка+полукомбинезон) д/мал Kalborn K833A (р-р 3(104/110) зеленый (696)</t>
  </si>
  <si>
    <t>Комплект (куртка+полукомбинезон) д/мал Kalborn K833A (р-р 5(116/122) голубой (397)</t>
  </si>
  <si>
    <t>Комплект (куртка+полукомбинезон) д/мал Kalborn K833A (р-р 5(116/122) зеленый (696)</t>
  </si>
  <si>
    <t>Комплект (куртка+полукомбинезон) д/мал Kalborn K833A (р-р 6(122/128) зеленый (696)</t>
  </si>
  <si>
    <t>Комплект (куртка+полукомбинезон) д/мал Kalborn K885A (р-р 3(104/110) голубой (297)</t>
  </si>
  <si>
    <t>Комплект (куртка+полукомбинезон) д/мал Kalborn K885A (р-р 4(110/116) голубой (297)</t>
  </si>
  <si>
    <t>Комплект (куртка+полукомбинезон) д/мал Kalborn K885A (р-р 5(116/122) голубой (297)</t>
  </si>
  <si>
    <t>Полукомбинезон г/л д/мал (подр) Kalborn К1007 (2015) (р-р 16(164) черный (500)</t>
  </si>
  <si>
    <t>Полукомбинезон г/л д/мал (подр) Kalborn К1007B (р-р 16(164) черный (500)</t>
  </si>
  <si>
    <t>Полукомбинезон г/л д/мал (подр) Kalborn К1007B (р-р 8(140) черный (500)</t>
  </si>
  <si>
    <t>Полукомбинезон г/л д/мал (подр) Slalom 957 (р-р L(10/12) черный</t>
  </si>
  <si>
    <t>Полукомбинезон г/л д/мал (подр) Slalom 957 (р-р m(8) черный</t>
  </si>
  <si>
    <t>Полукомбинезон г/л д/мал (подр) Slalom 957 (р-р s(6/7) черный</t>
  </si>
  <si>
    <t>Полукомбинезон г/л д/мал (подр) Slalom 957 (р-р xL(14/16) черный</t>
  </si>
  <si>
    <t>Полукомбинезон г/л д/мал (подр) Slalom 957 (р-р xs(4/5) черный</t>
  </si>
  <si>
    <t>Полукомбинезон д/мал Blizz B-1702 (р-р 122) синий джинс</t>
  </si>
  <si>
    <t>Полукомбинезон д/мал Blizz B-1702 (р-р 128) синий джинс</t>
  </si>
  <si>
    <t>Полукомбинезон д/мал Blizz B-1702 (р-р 134) синий джинс</t>
  </si>
  <si>
    <t>Полукомбинезон д/мал Fobs 1801 (р-р 122) синий</t>
  </si>
  <si>
    <t>Полукомбинезон д/мал Fobs 1801 (р-р 128) синий</t>
  </si>
  <si>
    <t>Полукомбинезон д/мал Fobs 8739 (р-р 134) серый</t>
  </si>
  <si>
    <t>Полукомбинезон д/мал Fobs 8739 (р-р 134) т синий</t>
  </si>
  <si>
    <t>Полукомбинезон д/мал Fobs 8739 (р-р 134) хаки</t>
  </si>
  <si>
    <t>Полукомбинезон д/мал Fobs 8739 (р-р 140) серый</t>
  </si>
  <si>
    <t>Полукомбинезон д/мал Fobs 8739 (р-р 140) т синий</t>
  </si>
  <si>
    <t>Полукомбинезон д/мал Fobs 8739 (р-р 140) хаки</t>
  </si>
  <si>
    <t>Полукомбинезон д/мал Fobs 8739 (р-р 146) серый</t>
  </si>
  <si>
    <t>Полукомбинезон д/мал Fobs 8739 (р-р 146) т синий</t>
  </si>
  <si>
    <t>Полукомбинезон д/мал Fobs 8739 (р-р 146) хаки</t>
  </si>
  <si>
    <t>Полукомбинезон д/мал Fobs 8739 (р-р 146) черный</t>
  </si>
  <si>
    <t>Полукомбинезон д/мал Fobs 8739 (р-р 152) серый</t>
  </si>
  <si>
    <t>Полукомбинезон д/мал Fobs 8739 (р-р 152) т синий</t>
  </si>
  <si>
    <t>Полукомбинезон д/мал Fobs 8739 (р-р 152) хаки</t>
  </si>
  <si>
    <t>Полукомбинезон д/мал Fobs 8739 (р-р 158) серый</t>
  </si>
  <si>
    <t>Полукомбинезон д/мал Fobs 8739 (р-р 158) т синий</t>
  </si>
  <si>
    <t>Полукомбинезон д/мал Fobs 8739 (р-р 158) хаки</t>
  </si>
  <si>
    <t>Полукомбинезон д/мал Fobs 8739 (р-р 158) черный</t>
  </si>
  <si>
    <t>Полукомбинезон д/мал Fobs 8739 (р-р 164) серый</t>
  </si>
  <si>
    <t>Полукомбинезон д/мал Fobs 8739 (р-р 164) т синий</t>
  </si>
  <si>
    <t>Полукомбинезон д/мал Fobs 8739 (р-р 164) хаки</t>
  </si>
  <si>
    <t>Полукомбинезон д/мал Fobs 8739 (р-р 164) черный</t>
  </si>
  <si>
    <t>Куртка г/л д/дев (подр) Kalborn K1318 (р-р 8(134)-16(158) сирень розовый</t>
  </si>
  <si>
    <t>Куртка г/л д/дев (подр) Kalborn K1343 мех (р-р 10(140) розовый</t>
  </si>
  <si>
    <t>Куртка г/л д/дев (подр) Kalborn K13-501 мех (р-р 12(146) розовый (272)</t>
  </si>
  <si>
    <t>Куртка г/л д/дев (подр) Kalborn K14-104 (р-р 10(140) салатовый(693)</t>
  </si>
  <si>
    <t>Куртка г/л д/дев (подр) Kalborn K14-104 (р-р 14(152) розовый(272)</t>
  </si>
  <si>
    <t>Куртка г/л д/дев (подр) Kalborn K14-104 (р-р 14(152) салатовый(693)</t>
  </si>
  <si>
    <t>Куртка г/л д/дев (подр) Kalborn K14-145A мех (р-р 4(104) голубой (906)</t>
  </si>
  <si>
    <t>Куртка г/л д/дев (подр) Kalborn K14-525 (р-р 16(158) голубой(944)</t>
  </si>
  <si>
    <t>Куртка г/л д/дев (подр) Kalborn K253 (р-р 8(134/140) сине желтый (752)</t>
  </si>
  <si>
    <t>Куртка г/л д/дев (подр) Kalborn K267B (р-р 12(146/152) бирюза (16N)</t>
  </si>
  <si>
    <t>Куртка г/л д/дев Kalborn K117 (р-р 10(140/146) розовый (272)</t>
  </si>
  <si>
    <t>Куртка г/л д/дев Kalborn K117 (р-р 8(134/140) розовый (272)</t>
  </si>
  <si>
    <t>Куртка г/л д/дев Kalborn K119 (р-р 10(140) бирюзовый(16N)</t>
  </si>
  <si>
    <t>Куртка г/л д/дев Kalborn K119 (р-р 10(140) голубой(944)</t>
  </si>
  <si>
    <t>Куртка г/л д/дев Kalborn K119 (р-р 14(152) бирюзовый(16N)</t>
  </si>
  <si>
    <t>Куртка г/л д/дев Kalborn K1324A (р-р 3(98) голубой-розовый(949)</t>
  </si>
  <si>
    <t>Куртка г/л д/дев Kalborn K14-732 (р-р 3(98) лимон-цикламен(310)</t>
  </si>
  <si>
    <t>Куртка г/л д/дев Kalborn K14-732 (р-р 4(104) лимон-цикламен(310)</t>
  </si>
  <si>
    <t>Куртка г/л д/дев Kalborn K14-732 (р-р 5(110) лимон-цикламен(310)</t>
  </si>
  <si>
    <t>Куртка г/л д/дев Kalborn K14-732 (р-р 6(116) лимон-цикламен(310)</t>
  </si>
  <si>
    <t>Куртка г/л д/дев Kalborn K14-732 (р-р 7(122) лимон-цикламен(310)</t>
  </si>
  <si>
    <t>Куртка г/л д/дев Kalborn K1904 (р-р 10(140/146) фиолетовый (919)</t>
  </si>
  <si>
    <t>Куртка г/л д/дев Kalborn K1904 (р-р 12(146/152) фиолетовый (919)</t>
  </si>
  <si>
    <t>Куртка г/л д/дев Kalborn K1904 (р-р 14(152/158) фиолетовый (919)</t>
  </si>
  <si>
    <t>Куртка г/л д/дев Kalborn K1904 (р-р 16(158/164) фиолетовый (919)</t>
  </si>
  <si>
    <t>Куртка г/л д/дев Kalborn K1904 (р-р 8(134/140) фиолетовый (919)</t>
  </si>
  <si>
    <t>Куртка д/дев Fobs 112 (р-р 152/158(XL) 14/16) цветной(пёстр)</t>
  </si>
  <si>
    <t>Парка д/дев Bershka (р-р 146(s)-164(xL) черный зеленый</t>
  </si>
  <si>
    <t>Парка д/дев Fobs 8832 (р-р 110) бордовый</t>
  </si>
  <si>
    <t>Парка д/дев Fobs 8832 (р-р 116) бордовый</t>
  </si>
  <si>
    <t>Парка д/дев Fobs 8832 (р-р 122) бордовый</t>
  </si>
  <si>
    <t>Парка д/дев Fobs 8832 (р-р 128) бордовый</t>
  </si>
  <si>
    <t>Парка д/дев Fobs 8832 (р-р 134) бордовый</t>
  </si>
  <si>
    <t>Парка д/дев Fobs 8832 (р-р 140) бордовый</t>
  </si>
  <si>
    <t>Парка д/дев Forssmer AH 1401A (р-р 140) песочный</t>
  </si>
  <si>
    <t>Парка д/дев Forssmer AH 1401A (р-р 140) синий</t>
  </si>
  <si>
    <t>Парка д/дев Forssmer AH 1401A (р-р 146) песочный</t>
  </si>
  <si>
    <t>Парка д/дев Forssmer AH 1401A (р-р 146) синий</t>
  </si>
  <si>
    <t>Парка д/дев Forssmer AH 1401A (р-р 152) песочный</t>
  </si>
  <si>
    <t>Парка д/дев Forssmer AH 1401A (р-р 152) синий</t>
  </si>
  <si>
    <t>Парка д/дев Forssmer AH 1401A (р-р 158) песочный</t>
  </si>
  <si>
    <t>Парка д/дев Forssmer AH 1401A (р-р 164) песочный</t>
  </si>
  <si>
    <t>Парка д/дев Ours Blanc 18003 (р-р 116/122) красный</t>
  </si>
  <si>
    <t>Парка д/дев Ours Blanc 18003 (р-р 122/128) красный</t>
  </si>
  <si>
    <t>Парка д/дев Ours Blanc 18003 (р-р 128/134) красный</t>
  </si>
  <si>
    <t>Парка д/дев Ours Blanc 18003 (р-р 134/140) красный</t>
  </si>
  <si>
    <t>Парка д/дев Ours Blanc 18003 (р-р 140/146) красный</t>
  </si>
  <si>
    <t>Парка д/дев Ours Blanc 18003 (р-р 146/152) красный</t>
  </si>
  <si>
    <t>Парка д/дев Ours Blanc 18003 (р-р 152/158) красный</t>
  </si>
  <si>
    <t>Шуба д/дев VIO FALONI 807# (р-р 120) серый</t>
  </si>
  <si>
    <t>Комплект (куртка+полукомбинезон) д/дев Blizz 1811 (р-р 100) серый</t>
  </si>
  <si>
    <t>Комплект (куртка+полукомбинезон) д/дев Blizz 1811 (р-р 104) серый</t>
  </si>
  <si>
    <t>Комплект (куртка+полукомбинезон) д/дев Blizz 1811 (р-р 110) серый</t>
  </si>
  <si>
    <t>Комплект (куртка+полукомбинезон) д/дев Blizz 1811 (р-р 120) серый</t>
  </si>
  <si>
    <t>Комплект (куртка+полукомбинезон) д/дев Blizz 1811 (р-р 98) серый</t>
  </si>
  <si>
    <t>Комплект (куртка+полукомбинезон) д/дев Blizz 1813 (р-р 104) малиновый</t>
  </si>
  <si>
    <t>Комплект (куртка+полукомбинезон) д/дев Blizz 1813 (р-р 122) малиновый</t>
  </si>
  <si>
    <t>Комплект (куртка+полукомбинезон) д/дев Blizz 1813 (р-р 140) малиновый</t>
  </si>
  <si>
    <t>Комплект (куртка+полукомбинезон) д/дев Blizz 1815 (р-р 104) розовый</t>
  </si>
  <si>
    <t>Комплект (куртка+полукомбинезон) д/дев Blizz 2108 (р-р 104) фиолетовый</t>
  </si>
  <si>
    <t>Комплект (куртка+полукомбинезон) д/дев Blizz 2108 (р-р 110) фиолетовый</t>
  </si>
  <si>
    <t>Комплект (куртка+полукомбинезон) д/дев Blizz 2108 (р-р 116) фиолетовый</t>
  </si>
  <si>
    <t>Комплект (куртка+полукомбинезон) д/дев Blizz 2108 (р-р 92) фиолетовый</t>
  </si>
  <si>
    <t>Комплект (куртка+полукомбинезон) д/дев Blizz 2108 (р-р 98) фиолетовый</t>
  </si>
  <si>
    <t>Комплект (куртка+полукомбинезон) д/дев Blizz 2109 (р-р 104) розовый</t>
  </si>
  <si>
    <t>Комплект (куртка+полукомбинезон) д/дев Blizz 2109 (р-р 110) розовый</t>
  </si>
  <si>
    <t>Комплект (куртка+полукомбинезон) д/дев Blizz 2109 (р-р 122) розовый</t>
  </si>
  <si>
    <t>Комплект (куртка+полукомбинезон) д/дев Blizz 2109 (р-р 128) розовый</t>
  </si>
  <si>
    <t>Комплект (куртка+полукомбинезон) д/дев Blizz 2114 (р-р 110) малиновый</t>
  </si>
  <si>
    <t>Комплект (куртка+полукомбинезон) д/дев Blizz 2114 (р-р 116) малиновый</t>
  </si>
  <si>
    <t>Комплект (куртка+полукомбинезон) д/дев Blizz 2114 (р-р 86) малиновый</t>
  </si>
  <si>
    <t>Комплект (куртка+полукомбинезон) д/дев Blizz 2114 (р-р 92) малиновый</t>
  </si>
  <si>
    <t>Комплект (куртка+полукомбинезон) д/дев Blizz 2114 (р-р 98) малиновый</t>
  </si>
  <si>
    <t>Комплект (куртка+полукомбинезон) д/дев Fobs 112-1 (2014) (р-р 152/158(XL) синий(розы)</t>
  </si>
  <si>
    <t>Комплект (куртка+полукомбинезон) д/дев Fobs 6101 (р-р 110) розово-фиолетовый "кружочки"</t>
  </si>
  <si>
    <t>Комплект (куртка+полукомбинезон) д/дев Fobs 6101 (р-р 116) розово-фиолетовый "кружочки"</t>
  </si>
  <si>
    <t>Комплект (куртка+полукомбинезон) д/дев Fobs 8812 (р-р 110) малиновый</t>
  </si>
  <si>
    <t>Комплект (куртка+полукомбинезон) д/дев Fobs 8812 (р-р 116) малиновый</t>
  </si>
  <si>
    <t>Комплект (куртка+полукомбинезон) д/дев Fobs 8812 (р-р 92) малиновый</t>
  </si>
  <si>
    <t>Комплект (куртка+полукомбинезон) д/дев Fobs 8814 (р-р 104) бирюзовый</t>
  </si>
  <si>
    <t>Комплект (куртка+полукомбинезон) д/дев Fobs 8814 (р-р 110) бирюзовый</t>
  </si>
  <si>
    <t>Комплект (куртка+полукомбинезон) д/дев Fobs 8814 (р-р 116) бирюзовый</t>
  </si>
  <si>
    <t>Комплект (куртка+полукомбинезон) д/дев Fobs 8814 (р-р 122) бирюзовый</t>
  </si>
  <si>
    <t>Комплект (куртка+полукомбинезон) д/дев Fobs 8814 (р-р 128) бирюзовый</t>
  </si>
  <si>
    <t>Комплект (куртка+полукомбинезон) д/дев Fobs 8814 (р-р 128) малиновый</t>
  </si>
  <si>
    <t>Комплект (куртка+полукомбинезон) д/дев Fobs 8814 (р-р 98) бирюзовый</t>
  </si>
  <si>
    <t>Комплект (куртка+полукомбинезон) д/дев Kalborn K887A (р-р 3(104/110) розовый (272)</t>
  </si>
  <si>
    <t>Комплект (куртка+полукомбинезон) д/дев Kalborn K887A (р-р 3(104/110) фиолетовый (919)</t>
  </si>
  <si>
    <t>Комплект (куртка+полукомбинезон) д/дев Kalborn K887A (р-р 4(110/116) розовый (272)</t>
  </si>
  <si>
    <t>Комплект (куртка+полукомбинезон) д/дев Kalborn K887A (р-р 4(110/116) фиолетовый (919)</t>
  </si>
  <si>
    <t>Комплект (куртка+полукомбинезон) д/дев Kalborn K887A (р-р 5(116/122) розовый (272)</t>
  </si>
  <si>
    <t>Комплект (куртка+полукомбинезон) д/дев Kalborn K887A (р-р 5(116/122) фиолетовый (919)</t>
  </si>
  <si>
    <t>Комплект (куртка+полукомбинезон) д/дев Kalborn K887A (р-р 6(122/128) розовый (272)</t>
  </si>
  <si>
    <t>Комплект (куртка+полукомбинезон) д/дев Kalborn K887A (р-р 6(122/128) фиолетовый (919)</t>
  </si>
  <si>
    <t>Комплект (куртка+полукомбинезон) д/дев Kalborn K887A (р-р 7(128/136) розовый (272)</t>
  </si>
  <si>
    <t>Комплект (куртка+полукомбинезон) д/дев Kalborn K887A (р-р 7(128/136) фиолетовый (919)</t>
  </si>
  <si>
    <t>Комплект (куртка+полукомбинезон) д/дев Kalborn K888A (р-р 4(110/116) голубой (397)</t>
  </si>
  <si>
    <t>Пальто д/дев Bilemi 714026 (р-р 116) сине-кирпичный (L 1167#)</t>
  </si>
  <si>
    <t>Пальто д/дев Donilo 2124 (р-р 134-164) красн роз</t>
  </si>
  <si>
    <t>Пальто д/дев Donilo 2535 (р-р 98-128) коралл тем.розовый св.розовый</t>
  </si>
  <si>
    <t>Пальто д/дев Fobs 1015 (р-р 146) серый</t>
  </si>
  <si>
    <t>Пальто д/дев Fobs 14160 (р-р 170) бежевый</t>
  </si>
  <si>
    <t>Пальто д/дев Fobs 14160 (р-р 170) св.хаки</t>
  </si>
  <si>
    <t>Пальто д/дев Fobs 14172 (р-р 130) красный</t>
  </si>
  <si>
    <t>Пальто д/дев Fobs 14172 (р-р 170) красный</t>
  </si>
  <si>
    <t>Пальто д/дев Fobs 16167 (р-р 170) т синий</t>
  </si>
  <si>
    <t>Пальто д/дев Fobs 16172 (р-р 150) красный</t>
  </si>
  <si>
    <t>Пальто д/дев Fobs 16172 (р-р 170) красный</t>
  </si>
  <si>
    <t>Пальто д/дев Fobs 17148 (р-р 130) зеленый</t>
  </si>
  <si>
    <t>Пальто д/дев Fobs 17151 (р-р 170) лимонный</t>
  </si>
  <si>
    <t>Пальто д/дев Fobs 17154 (р-р 130) синий</t>
  </si>
  <si>
    <t>Пальто д/дев Fobs 17154 (р-р 140) синий</t>
  </si>
  <si>
    <t>Пальто д/дев Fobs 17154 (р-р 170) синий</t>
  </si>
  <si>
    <t>Пальто д/дев Fobs 17157 (р-р 140) хаки</t>
  </si>
  <si>
    <t>Пальто д/дев Fobs 17157 (р-р 160) хаки</t>
  </si>
  <si>
    <t>Пальто д/дев Fobs 1719 (р-р 158) синий</t>
  </si>
  <si>
    <t>Пальто д/дев Fobs 17195 (р-р 150) молочный</t>
  </si>
  <si>
    <t>Пальто д/дев Fobs 17195 (р-р 160) молочный</t>
  </si>
  <si>
    <t>Пальто д/дев Fobs 1723 (р-р 140) синий</t>
  </si>
  <si>
    <t>Пальто д/дев Fobs 1723 (р-р 146) оливковый</t>
  </si>
  <si>
    <t>Пальто д/дев Fobs 1723 (р-р 146) синий</t>
  </si>
  <si>
    <t>Пальто д/дев Fobs 1723 (р-р 152) синий</t>
  </si>
  <si>
    <t>Пальто д/дев Fobs 1723 (р-р 158) оливковый</t>
  </si>
  <si>
    <t>Пальто д/дев Fobs 1726 (р-р 134) красный</t>
  </si>
  <si>
    <t>Пальто д/дев Fobs 1726 (р-р 146) красный</t>
  </si>
  <si>
    <t>Пальто д/дев Fobs 1726 (р-р 152) красный</t>
  </si>
  <si>
    <t>Пальто д/дев Fobs 1726 (р-р 158) красный</t>
  </si>
  <si>
    <t>Пальто д/дев Fobs 1729 (р-р 158) синий</t>
  </si>
  <si>
    <t>Пальто д/дев Fobs 18196S (р-р 116) джинсовый</t>
  </si>
  <si>
    <t>Пальто д/дев Fobs 18196S (р-р 122) джинсовый</t>
  </si>
  <si>
    <t>Пальто д/дев Fobs 18222 (р-р 170) джинсовый</t>
  </si>
  <si>
    <t>Пальто д/дев Fobs 18222 (р-р 170) т синий</t>
  </si>
  <si>
    <t>Пальто д/дев Fobs 18223 (р-р 170) джинсовый</t>
  </si>
  <si>
    <t>Пальто д/дев Fobs 18223 (р-р 170) т синий</t>
  </si>
  <si>
    <t>Пальто д/дев Fobs 18228 (р-р 140) т серый</t>
  </si>
  <si>
    <t>Пальто д/дев Fobs 18228 (р-р 170) т серый</t>
  </si>
  <si>
    <t>Пальто д/дев Fobs 18229 (р-р 170) серебро</t>
  </si>
  <si>
    <t>Пальто д/дев Fobs 19138 (р-р 130) красный</t>
  </si>
  <si>
    <t>Пальто д/дев Fobs 19138 (р-р 140) красный</t>
  </si>
  <si>
    <t>Пальто д/дев Fobs 19138 (р-р 140) черный</t>
  </si>
  <si>
    <t>Пальто д/дев Fobs 19138 (р-р 150) красный</t>
  </si>
  <si>
    <t>Пальто д/дев Fobs 19138 (р-р 160) красный</t>
  </si>
  <si>
    <t>Пальто д/дев Fobs 19138 (р-р 170) красный</t>
  </si>
  <si>
    <t>Пальто д/дев Fobs 19153 (р-р 130) молочный</t>
  </si>
  <si>
    <t>Пальто д/дев Fobs 19153 (р-р 140) молочный</t>
  </si>
  <si>
    <t>Пальто д/дев Fobs 19153 (р-р 150) молочный</t>
  </si>
  <si>
    <t>Пальто д/дев Fobs 19153 (р-р 160) молочный</t>
  </si>
  <si>
    <t>Пальто д/дев Fobs 19153 (р-р 170) молочный</t>
  </si>
  <si>
    <t>Пальто д/дев Fobs 19164 (р-р 130) голубой</t>
  </si>
  <si>
    <t>Пальто д/дев Fobs 19164 (р-р 160) черный</t>
  </si>
  <si>
    <t>Пальто д/дев Fobs 19183 (р-р 130) синий</t>
  </si>
  <si>
    <t>Пальто д/дев Fobs 19183 (р-р 130) хаки</t>
  </si>
  <si>
    <t>Пальто д/дев Fobs 19183 (р-р 140) синий</t>
  </si>
  <si>
    <t>Пальто д/дев Fobs 19183 (р-р 140) хаки</t>
  </si>
  <si>
    <t>Пальто д/дев Fobs 19183 (р-р 150) синий</t>
  </si>
  <si>
    <t>Пальто д/дев Fobs 19183 (р-р 150) хаки</t>
  </si>
  <si>
    <t>Пальто д/дев Fobs 19183 (р-р 160) синий</t>
  </si>
  <si>
    <t>Пальто д/дев Fobs 19183 (р-р 160) хаки</t>
  </si>
  <si>
    <t>Пальто д/дев Fobs 19183 (р-р 170) синий</t>
  </si>
  <si>
    <t>Пальто д/дев Fobs 19183 (р-р 170) хаки</t>
  </si>
  <si>
    <t>Пальто д/дев Fobs 19184 (р-р 130) бронза</t>
  </si>
  <si>
    <t>Пальто д/дев Fobs 19184 (р-р 130) джинсовый</t>
  </si>
  <si>
    <t>Пальто д/дев Fobs 19184 (р-р 140) бронза</t>
  </si>
  <si>
    <t>Пальто д/дев Fobs 19184 (р-р 140) джинсовый</t>
  </si>
  <si>
    <t>Пальто д/дев Fobs 19184 (р-р 150) бронза</t>
  </si>
  <si>
    <t>Пальто д/дев Fobs 19184 (р-р 150) джинсовый</t>
  </si>
  <si>
    <t>Пальто д/дев Fobs 19184 (р-р 160) бронза</t>
  </si>
  <si>
    <t>Пальто д/дев Fobs 19184 (р-р 160) джинсовый</t>
  </si>
  <si>
    <t>Пальто д/дев Fobs 19184 (р-р 170) бронза</t>
  </si>
  <si>
    <t>Пальто д/дев Fobs 19184 (р-р 170) джинсовый</t>
  </si>
  <si>
    <t>Пальто д/дев Fobs 19188 (р-р 140) красный</t>
  </si>
  <si>
    <t>Пальто д/дев Fobs 19188 (р-р 150) красный</t>
  </si>
  <si>
    <t>Пальто д/дев Fobs 19188 (р-р 160) красный</t>
  </si>
  <si>
    <t>Пальто д/дев Fobs 19188 (р-р 170) красный</t>
  </si>
  <si>
    <t>Пальто д/дев Fobs 19193S (р-р 140) красный</t>
  </si>
  <si>
    <t>Пальто д/дев Fobs 19195 (р-р 130) бронза</t>
  </si>
  <si>
    <t>Пальто д/дев Fobs 19195 (р-р 130) серебро</t>
  </si>
  <si>
    <t>Пальто д/дев Fobs 19195 (р-р 140) бронза</t>
  </si>
  <si>
    <t>Пальто д/дев Fobs 19195 (р-р 140) серебро</t>
  </si>
  <si>
    <t>Пальто д/дев Fobs 19195 (р-р 150) бронза</t>
  </si>
  <si>
    <t>Пальто д/дев Fobs 19195 (р-р 150) серебро</t>
  </si>
  <si>
    <t>Пальто д/дев Fobs 19195 (р-р 160) бронза</t>
  </si>
  <si>
    <t>Пальто д/дев Fobs 19195 (р-р 160) серебро</t>
  </si>
  <si>
    <t>Пальто д/дев Fobs 19195 (р-р 170) бронза</t>
  </si>
  <si>
    <t>Пальто д/дев Fobs 19195 (р-р 170) серебро</t>
  </si>
  <si>
    <t>Пальто д/дев Fobs 19196 (р-р 130) хаки</t>
  </si>
  <si>
    <t>Пальто д/дев Fobs 19196 (р-р 140) хаки</t>
  </si>
  <si>
    <t>Пальто д/дев Fobs 19196 (р-р 150) хаки</t>
  </si>
  <si>
    <t>Пальто д/дев Fobs 19196 (р-р 160) хаки</t>
  </si>
  <si>
    <t>Пальто д/дев Fobs 19196 (р-р 170) хаки</t>
  </si>
  <si>
    <t>Пальто д/дев Fobs 19212 (р-р 130) синий</t>
  </si>
  <si>
    <t>Пальто д/дев Fobs 19212 (р-р 140) синий</t>
  </si>
  <si>
    <t>Пальто д/дев Fobs 19212 (р-р 170) синий</t>
  </si>
  <si>
    <t>Пальто д/дев Fobs 2010 (р-р 140) синий</t>
  </si>
  <si>
    <t>Пальто д/дев Fobs 2010 (р-р 146) синий</t>
  </si>
  <si>
    <t>Пальто д/дев Fobs 2010 (р-р 152) синий</t>
  </si>
  <si>
    <t>Пальто д/дев Fobs 2010 (р-р 158) синий</t>
  </si>
  <si>
    <t>Пальто д/дев Fobs 2010 (р-р 164) синий</t>
  </si>
  <si>
    <t>Пальто д/дев Fobs 2013 (р-р 140) синий</t>
  </si>
  <si>
    <t>Пальто д/дев Fobs 2013 (р-р 140) черный</t>
  </si>
  <si>
    <t>Пальто д/дев Fobs 2013 (р-р 146) синий</t>
  </si>
  <si>
    <t>Пальто д/дев Fobs 2013 (р-р 146) черный</t>
  </si>
  <si>
    <t>Пальто д/дев Fobs 2013 (р-р 152) синий</t>
  </si>
  <si>
    <t>Пальто д/дев Fobs 2013 (р-р 152) черный</t>
  </si>
  <si>
    <t>Пальто д/дев Fobs 2013 (р-р 158) синий</t>
  </si>
  <si>
    <t>Пальто д/дев Fobs 2013 (р-р 158) черный</t>
  </si>
  <si>
    <t>Пальто д/дев Fobs 2013 (р-р 164) синий</t>
  </si>
  <si>
    <t>Пальто д/дев Fobs 2013 (р-р 164) черный</t>
  </si>
  <si>
    <t>Пальто д/дев Fobs 20137-S (р-р 116) джинсовый</t>
  </si>
  <si>
    <t>Пальто д/дев Fobs 20137-S (р-р 122) джинсовый</t>
  </si>
  <si>
    <t>Пальто д/дев Fobs 20137-S (р-р 128) джинсовый</t>
  </si>
  <si>
    <t>Пальто д/дев Fobs 20137-S (р-р 134) джинсовый</t>
  </si>
  <si>
    <t>Пальто д/дев Fobs 20137-S (р-р 140) джинсовый</t>
  </si>
  <si>
    <t>Пальто д/дев Fobs 20142 (р-р 130) желтый</t>
  </si>
  <si>
    <t>Пальто д/дев Fobs 20142 (р-р 130) фиолетовый</t>
  </si>
  <si>
    <t>Пальто д/дев Fobs 20142 (р-р 140) желтый</t>
  </si>
  <si>
    <t>Пальто д/дев Fobs 20142 (р-р 140) фиолетовый</t>
  </si>
  <si>
    <t>Пальто д/дев Fobs 20142 (р-р 150) желтый</t>
  </si>
  <si>
    <t>Пальто д/дев Fobs 20142 (р-р 150) фиолетовый</t>
  </si>
  <si>
    <t>Пальто д/дев Fobs 20142 (р-р 160) желтый</t>
  </si>
  <si>
    <t>Пальто д/дев Fobs 20142 (р-р 160) фиолетовый</t>
  </si>
  <si>
    <t>Пальто д/дев Fobs 20142 (р-р 170) желтый</t>
  </si>
  <si>
    <t>Пальто д/дев Fobs 20142 (р-р 170) фиолетовый</t>
  </si>
  <si>
    <t>Пальто д/дев Fobs 20145 (р-р 130) синий</t>
  </si>
  <si>
    <t>Пальто д/дев Fobs 20145 (р-р 140) синий</t>
  </si>
  <si>
    <t>Пальто д/дев Fobs 20145 (р-р 150) синий</t>
  </si>
  <si>
    <t>Пальто д/дев Fobs 20145 (р-р 160) синий</t>
  </si>
  <si>
    <t>Пальто д/дев Fobs 20145 (р-р 170) синий</t>
  </si>
  <si>
    <t>Пальто д/дев Fobs 20149-S (р-р 116) зверята</t>
  </si>
  <si>
    <t>Пальто д/дев Fobs 20149-S (р-р 140) зверята</t>
  </si>
  <si>
    <t>Пальто д/дев Fobs 20156 (р-р 130) джинсовый</t>
  </si>
  <si>
    <t>Пальто д/дев Fobs 20156 (р-р 130) черный</t>
  </si>
  <si>
    <t>Пальто д/дев Fobs 20156 (р-р 140) джинсовый</t>
  </si>
  <si>
    <t>Пальто д/дев Fobs 20156 (р-р 140) черный</t>
  </si>
  <si>
    <t>Пальто д/дев Fobs 20156 (р-р 150) джинсовый</t>
  </si>
  <si>
    <t>Пальто д/дев Fobs 20156 (р-р 150) черный</t>
  </si>
  <si>
    <t>Пальто д/дев Fobs 20156 (р-р 160) джинсовый</t>
  </si>
  <si>
    <t>Пальто д/дев Fobs 20156 (р-р 170) джинсовый</t>
  </si>
  <si>
    <t>Пальто д/дев Fobs 20156 (р-р 170) черный</t>
  </si>
  <si>
    <t>Пальто д/дев Fobs 20158 (р-р 130) изумруд</t>
  </si>
  <si>
    <t>Пальто д/дев Fobs 20158 (р-р 130) синий</t>
  </si>
  <si>
    <t>Пальто д/дев Fobs 20158 (р-р 140) изумруд</t>
  </si>
  <si>
    <t>Пальто д/дев Fobs 20158 (р-р 140) синий</t>
  </si>
  <si>
    <t>Пальто д/дев Fobs 20158 (р-р 150) изумруд</t>
  </si>
  <si>
    <t>Пальто д/дев Fobs 20158 (р-р 150) синий</t>
  </si>
  <si>
    <t>Пальто д/дев Fobs 20158 (р-р 160) изумруд</t>
  </si>
  <si>
    <t>Пальто д/дев Fobs 20158 (р-р 160) синий</t>
  </si>
  <si>
    <t>Пальто д/дев Fobs 20158 (р-р 170) изумруд</t>
  </si>
  <si>
    <t>Пальто д/дев Fobs 20158 (р-р 170) синий</t>
  </si>
  <si>
    <t>Пальто д/дев Fobs 20159 (р-р 130) т серый</t>
  </si>
  <si>
    <t>Пальто д/дев Fobs 20159 (р-р 140) т серый</t>
  </si>
  <si>
    <t>Пальто д/дев Fobs 20159 (р-р 150) т серый</t>
  </si>
  <si>
    <t>Пальто д/дев Fobs 20159 (р-р 160) т серый</t>
  </si>
  <si>
    <t>Пальто д/дев Fobs 20159 (р-р 170) т серый</t>
  </si>
  <si>
    <t>Пальто д/дев Fobs 20162 (р-р 130) гр розовый</t>
  </si>
  <si>
    <t>Пальто д/дев Fobs 20162 (р-р 130) желтый</t>
  </si>
  <si>
    <t>Пальто д/дев Fobs 20162 (р-р 140) гр розовый</t>
  </si>
  <si>
    <t>Пальто д/дев Fobs 20162 (р-р 140) желтый</t>
  </si>
  <si>
    <t>Пальто д/дев Fobs 20162 (р-р 150) гр розовый</t>
  </si>
  <si>
    <t>Пальто д/дев Fobs 20162 (р-р 150) желтый</t>
  </si>
  <si>
    <t>Пальто д/дев Fobs 20162 (р-р 160) гр розовый</t>
  </si>
  <si>
    <t>Пальто д/дев Fobs 20162 (р-р 160) желтый</t>
  </si>
  <si>
    <t>Пальто д/дев Fobs 20162 (р-р 170) гр розовый</t>
  </si>
  <si>
    <t>Пальто д/дев Fobs 20162 (р-р 170) желтый</t>
  </si>
  <si>
    <t>Пальто д/дев Fobs 20163 (р-р 130) зеленый</t>
  </si>
  <si>
    <t>Пальто д/дев Fobs 20163 (р-р 130) красный</t>
  </si>
  <si>
    <t>Пальто д/дев Fobs 20163 (р-р 140) зеленый</t>
  </si>
  <si>
    <t>Пальто д/дев Fobs 20163 (р-р 140) красный</t>
  </si>
  <si>
    <t>Пальто д/дев Fobs 20163 (р-р 150) зеленый</t>
  </si>
  <si>
    <t>Пальто д/дев Fobs 20163 (р-р 150) красный</t>
  </si>
  <si>
    <t>Пальто д/дев Fobs 20163 (р-р 160) зеленый</t>
  </si>
  <si>
    <t>Пальто д/дев Fobs 20163 (р-р 160) красный</t>
  </si>
  <si>
    <t>Пальто д/дев Fobs 20163 (р-р 170) зеленый</t>
  </si>
  <si>
    <t>Пальто д/дев Fobs 20163 (р-р 170) красный</t>
  </si>
  <si>
    <t>Пальто д/дев Fobs 20173 (р-р 130) оранжевый</t>
  </si>
  <si>
    <t>Пальто д/дев Fobs 20173 (р-р 130) синий</t>
  </si>
  <si>
    <t>Пальто д/дев Fobs 20173 (р-р 140) оранжевый</t>
  </si>
  <si>
    <t>Пальто д/дев Fobs 20173 (р-р 140) синий</t>
  </si>
  <si>
    <t>Пальто д/дев Fobs 20173 (р-р 150) оранжевый</t>
  </si>
  <si>
    <t>Пальто д/дев Fobs 20173 (р-р 150) синий</t>
  </si>
  <si>
    <t>Пальто д/дев Fobs 20173 (р-р 160) оранжевый</t>
  </si>
  <si>
    <t>Пальто д/дев Fobs 20173 (р-р 160) синий</t>
  </si>
  <si>
    <t>Пальто д/дев Fobs 20173 (р-р 170) оранжевый</t>
  </si>
  <si>
    <t>Пальто д/дев Fobs 20173 (р-р 170) синий</t>
  </si>
  <si>
    <t>Пальто д/дев Fobs 20181/1 (р-р 140) блеск</t>
  </si>
  <si>
    <t>Пальто д/дев Fobs 20181/1 (р-р 150) блеск</t>
  </si>
  <si>
    <t>Пальто д/дев Fobs 20181/1 (р-р 160) блеск</t>
  </si>
  <si>
    <t>Пальто д/дев Fobs 20181-S (р-р 116) блеск</t>
  </si>
  <si>
    <t>Пальто д/дев Fobs 20181-S (р-р 122) блеск</t>
  </si>
  <si>
    <t>Пальто д/дев Fobs 20181-S (р-р 128) блеск</t>
  </si>
  <si>
    <t>Пальто д/дев Fobs 20181-S (р-р 134) блеск</t>
  </si>
  <si>
    <t>Пальто д/дев Fobs 20181-S (р-р 140) блеск</t>
  </si>
  <si>
    <t>Пальто д/дев Fobs 58001 (р-р 140) красный</t>
  </si>
  <si>
    <t>Пальто д/дев Fobs 58001 (р-р 146) красный</t>
  </si>
  <si>
    <t>Пальто д/дев Fobs 58001 (р-р 152) красный</t>
  </si>
  <si>
    <t>Пальто д/дев Fobs 58001 (р-р 158) красный</t>
  </si>
  <si>
    <t>Пальто д/дев Fobs 58001 (р-р 164) красный</t>
  </si>
  <si>
    <t>Пальто д/дев Fobs 8802 (р-р 140) синий</t>
  </si>
  <si>
    <t>Пальто д/дев Fobs 8802 (р-р 146) синий</t>
  </si>
  <si>
    <t>Пальто д/дев Fobs 8802 (р-р 152) синий</t>
  </si>
  <si>
    <t>Пальто д/дев Fobs 8802 (р-р 152) хаки</t>
  </si>
  <si>
    <t>Пальто д/дев Fobs 8802 (р-р 158) синий</t>
  </si>
  <si>
    <t>Пальто д/дев Fobs 8802 (р-р 158) хаки</t>
  </si>
  <si>
    <t>Пальто д/дев Fobs 8802 (р-р 164) синий</t>
  </si>
  <si>
    <t>Пальто д/дев Fobs 918 (р-р 122) зеленый</t>
  </si>
  <si>
    <t>Пальто д/дев Fobs 918 (р-р 140) зеленый</t>
  </si>
  <si>
    <t>Пальто д/дев Fobs 91812 (р-р 140) хаки</t>
  </si>
  <si>
    <t>Пальто д/дев Fobs 91812 (р-р 140) черный</t>
  </si>
  <si>
    <t>Пальто д/дев Fobs 91812 (р-р 146) хаки</t>
  </si>
  <si>
    <t>Пальто д/дев Fobs 91812 (р-р 146) черный</t>
  </si>
  <si>
    <t>Пальто д/дев Fobs 91812 (р-р 152) хаки</t>
  </si>
  <si>
    <t>Пальто д/дев Fobs 91812 (р-р 158) хаки</t>
  </si>
  <si>
    <t>Пальто д/дев Fobs 91812 (р-р 158) черный</t>
  </si>
  <si>
    <t>Пальто д/дев Fobs 91812 (р-р 164) хаки</t>
  </si>
  <si>
    <t>Пальто д/дев Fobs 91832 (р-р 140) синий</t>
  </si>
  <si>
    <t>Пальто д/дев Fobs 91832 (р-р 146) синий</t>
  </si>
  <si>
    <t>Пальто д/дев Fobs 91832 (р-р 152) синий</t>
  </si>
  <si>
    <t>Пальто д/дев Fobs 91832 (р-р 158) синий</t>
  </si>
  <si>
    <t>Пальто д/дев Fobs 91832 (р-р 164) синий</t>
  </si>
  <si>
    <t>Пальто д/дев Fobs S-8222 (р-р 128) оранжевый</t>
  </si>
  <si>
    <t>Пальто д/дев Fobs S-8222 (р-р 128) синий</t>
  </si>
  <si>
    <t>Пальто д/дев Fobs S-8222 (р-р 134) оранжевый</t>
  </si>
  <si>
    <t>Пальто д/дев Fobs S-8222 (р-р 152) оранжевый</t>
  </si>
  <si>
    <t>Пальто д/дев Fobs S-8222 (р-р 152) синий</t>
  </si>
  <si>
    <t>Пальто д/дев Fobs S-8256 (р-р 122) горчичный</t>
  </si>
  <si>
    <t>Пальто д/дев Fobs S-8256 (р-р 134) горчичный</t>
  </si>
  <si>
    <t>Пальто д/дев Fobs S-8256 (р-р 140) горчичный</t>
  </si>
  <si>
    <t>Пальто д/дев Fobs S-8256 (р-р 140) синий</t>
  </si>
  <si>
    <t>Пальто д/дев Fobs S-8256 (р-р 146) горчичный</t>
  </si>
  <si>
    <t>Пальто д/дев Fobs S-8256 (р-р 146) синий</t>
  </si>
  <si>
    <t>Пальто д/дев Fobs S-8256 (р-р 152) синий</t>
  </si>
  <si>
    <t>Пальто д/дев RM B-1298 (р-р 146) горчица (R356)</t>
  </si>
  <si>
    <t>Пальто д/дев RM B-1298 (р-р 152) горчица (R356)</t>
  </si>
  <si>
    <t>Пальто д/дев RM B-1298 (р-р 158) горчица (R356)</t>
  </si>
  <si>
    <t>Пальто д/дев RM B-1298 (р-р 164) горчица (R356)</t>
  </si>
  <si>
    <t>Полупальто д/дев Fobs 20154 (р-р 130) оранжевый</t>
  </si>
  <si>
    <t>Полупальто д/дев Fobs 20154 (р-р 140) оранжевый</t>
  </si>
  <si>
    <t>Полупальто д/дев Fobs 20154 (р-р 140) фиолетовый</t>
  </si>
  <si>
    <t>Полупальто д/дев Fobs 20154 (р-р 150) оранжевый</t>
  </si>
  <si>
    <t>Полупальто д/дев Fobs 20154 (р-р 150) фиолетовый</t>
  </si>
  <si>
    <t>Полупальто д/дев Fobs 20154 (р-р 160) оранжевый</t>
  </si>
  <si>
    <t>Полупальто д/дев Fobs 20154 (р-р 170) оранжевый</t>
  </si>
  <si>
    <t>Полупальто д/дев Fobs 20154 (р-р 170) фиолетовый</t>
  </si>
  <si>
    <t>Пуховик д/дев Fobs 13193 (р-р 130) серый</t>
  </si>
  <si>
    <t>Пуховик д/дев Fobs 13193 (р-р 170) серый</t>
  </si>
  <si>
    <t>Пуховик д/дев Fobs 13197 (р-р 160) бежевый</t>
  </si>
  <si>
    <t>Пуховик д/дев Fobs 13197 (р-р 170) бежевый</t>
  </si>
  <si>
    <t>Пуховик д/дев Fobs 13197 (р-р 170) хаки</t>
  </si>
  <si>
    <t>Пуховик д/дев. (подр) Fobs 069 (р-р 140-170) св.серый синий</t>
  </si>
  <si>
    <t>Пуховик д/дев. (подр) Levin Force C-2813 (р-р 140-164) бежевый серый коричневый</t>
  </si>
  <si>
    <t>Полукомбинезон г/л д/дев (подр) Kalborn 0147 (р-р 8(134/140) черный (500)</t>
  </si>
  <si>
    <t>Полукомбинезон г/л д/дев (подр) Kalborn К0147 (2015) (р-р 16(164) черный (500)</t>
  </si>
  <si>
    <t>Полукомбинезон г/л д/дев (подр) Kalborn К1053 (2016) (р-р 16(164) черный (500)</t>
  </si>
  <si>
    <t>Полукомбинезон г/л д/дев Kalborn K00187 (р-р 10(140/146) черный (500)</t>
  </si>
  <si>
    <t>Полукомбинезон г/л д/дев Kalborn K00187 (р-р 16(158/164) черный (500)</t>
  </si>
  <si>
    <t>Полукомбинезон г/л д/дев Kalborn K00187 (р-р 8(134/140) черный (500)</t>
  </si>
  <si>
    <t>Полукомбинезон г/л д/дев Kalborn К1400 (р-р 3(98) черный (500)</t>
  </si>
  <si>
    <t>Полукомбинезон г/л д/дев Kalborn К15010 (р-р 3(98) черный (500)</t>
  </si>
  <si>
    <t>Полукомбинезон г/л д/дев Kalborn К15010 (р-р 4(104) черный (500)</t>
  </si>
  <si>
    <t>Полукомбинезон г/л д/дев Kalborn К15010 (р-р 5(110) черный (500)</t>
  </si>
  <si>
    <t>Полукомбинезон д/дев Fobs 1802 (р-р 128) т синий</t>
  </si>
  <si>
    <t>Полукомбинезон д/дет Fobs 8737 (р-р 104) малиновый</t>
  </si>
  <si>
    <t>Полукомбинезон д/дет Fobs 8737 (р-р 104) серый</t>
  </si>
  <si>
    <t>Полукомбинезон д/дет Fobs 8737 (р-р 104) синий</t>
  </si>
  <si>
    <t>Полукомбинезон д/дет Fobs 8737 (р-р 110) малиновый</t>
  </si>
  <si>
    <t>Полукомбинезон д/дет Fobs 8737 (р-р 110) серый</t>
  </si>
  <si>
    <t>Полукомбинезон д/дет Fobs 8737 (р-р 110) синий</t>
  </si>
  <si>
    <t>Полукомбинезон д/дет Fobs 8737 (р-р 116) малиновый</t>
  </si>
  <si>
    <t>Полукомбинезон д/дет Fobs 8737 (р-р 116) серый</t>
  </si>
  <si>
    <t>Полукомбинезон д/дет Fobs 8737 (р-р 116) синий</t>
  </si>
  <si>
    <t>Полукомбинезон д/дет Fobs 8737 (р-р 122) малиновый</t>
  </si>
  <si>
    <t>Полукомбинезон д/дет Fobs 8737 (р-р 122) синий</t>
  </si>
  <si>
    <t>Полукомбинезон д/дет Fobs 8737 (р-р 128) малиновый</t>
  </si>
  <si>
    <t>Полукомбинезон д/дет Fobs 8737 (р-р 128) серый</t>
  </si>
  <si>
    <t>Полукомбинезон д/дет Fobs 8737 (р-р 128) синий</t>
  </si>
  <si>
    <t>Полукомбинезон д/дет Fobs 8737 (р-р 134) малиновый</t>
  </si>
  <si>
    <t>Полукомбинезон д/дет Fobs 8737 (р-р 134) синий</t>
  </si>
  <si>
    <t>Полукомбинезон д/дет Fobs 8737 (р-р 98) малиновый</t>
  </si>
  <si>
    <t>Полукомбинезон д/дет Fobs 8737 (р-р 98) серый</t>
  </si>
  <si>
    <t>Полукомбинезон д/дет Fobs 8737 (р-р 98) синий</t>
  </si>
  <si>
    <t>Комбинезон д/спл Fobs 6104 (р-р 86) оранжевый "дракон"</t>
  </si>
  <si>
    <t>Комбинезон д/спл Fobs 6612 (р-р 80) розовый</t>
  </si>
  <si>
    <t>Комбинезон д/спл Fobs 8701 (р-р 68) синий</t>
  </si>
  <si>
    <t>Комбинезон спл д/дев Blizz 18005 (р-р 116) розовый</t>
  </si>
  <si>
    <t>Комбинезон спл д/дев Blizz 18005 (р-р 86) розовый</t>
  </si>
  <si>
    <t>Комбинезон спл д/дев Blizz 18005 (р-р 98) розовый</t>
  </si>
  <si>
    <t>Комбинезон спл д/дет Blizz 7100 (р-р 74) синий</t>
  </si>
  <si>
    <t>Комбинезон спл д/дет Blizz 7100 (р-р 80) синий</t>
  </si>
  <si>
    <t>фото зимы</t>
  </si>
  <si>
    <t>Прайс-лист "Сани Летом!"</t>
  </si>
  <si>
    <t>Наименование товаров</t>
  </si>
  <si>
    <t>Куртка д/мал Fobs 0513 (р-р 130) черный</t>
  </si>
  <si>
    <t>http://odejda-optom.org/pictures/d0c075e145b6e7725dagagdag7292618ab3ee87.jpg</t>
  </si>
  <si>
    <t>Куртка д/мал Fobs 0513 (р-р 140) черный</t>
  </si>
  <si>
    <t>Куртка д/мал Fobs 0513 (р-р 150) черный</t>
  </si>
  <si>
    <t>Куртка д/мал Fobs 0513 (р-р 160) черный</t>
  </si>
  <si>
    <t>Куртка д/мал Fobs 0513 (р-р 170) черный</t>
  </si>
  <si>
    <t>Итого:</t>
  </si>
  <si>
    <t>Штук</t>
  </si>
  <si>
    <t xml:space="preserve">Остаток </t>
  </si>
  <si>
    <t>http://odejda-optom.org/pictures/_web_img_7067_1.jpg</t>
  </si>
  <si>
    <t>http://odejda-optom.org/pictures/_web_img_6994_1.jpg</t>
  </si>
  <si>
    <t>http://odejda-optom.org/pictures/_web_img_7072_1.jpg</t>
  </si>
  <si>
    <t>http://odejda-optom.org/pictures/_web_img_6992_1.jpg</t>
  </si>
  <si>
    <t>http://odejda-optom.org/pictures/_web_img_7020_1.jpg</t>
  </si>
  <si>
    <t>http://odejda-optom.org/pictures/_web_img_7041_1.jpg</t>
  </si>
  <si>
    <t>http://odejda-optom.org/pictures/_web_img_6999_1.jpg</t>
  </si>
  <si>
    <t>http://odejda-optom.org/pictures/_web_img_7006_1.jpg</t>
  </si>
  <si>
    <t>http://odejda-optom.org/pictures/_web_img_7016_1.jpg</t>
  </si>
  <si>
    <t>http://odejda-optom.org/pictures/_web_img_7076_1.jpg</t>
  </si>
  <si>
    <t>http://odejda-optom.org/pictures/_web_img_7078_1.jpg</t>
  </si>
  <si>
    <t>http://odejda-optom.org/pictures/_web_img_7036_1.jpg</t>
  </si>
  <si>
    <t>http://odejda-optom.org/pictures/fobs_14092.jpg</t>
  </si>
  <si>
    <t>http://odejda-optom.org/pictures/_web_img_7052_1.jpg</t>
  </si>
  <si>
    <t>http://odejda-optom.org/pictures/_web_img_7012_1.jpg</t>
  </si>
  <si>
    <t>http://odejda-optom.org/pictures/_web_img_7002_1.jpg</t>
  </si>
  <si>
    <t>http://odejda-optom.org/pictures/_web_img_7044_1.jpg</t>
  </si>
  <si>
    <t>http://odejda-optom.org/pictures/_web_img_7086_1.jpg</t>
  </si>
  <si>
    <t>http://odejda-optom.org/pictures/_web_img_7081_1.jpg</t>
  </si>
  <si>
    <t>http://odejda-optom.org/pictures/_web_img_5745с_1.jpg</t>
  </si>
  <si>
    <t>http://odejda-optom.org/pictures/_web_img_5778с_1.jpg</t>
  </si>
  <si>
    <t>http://odejda-optom.org/pictures/_web_img_7133_1.jpg</t>
  </si>
  <si>
    <t>http://odejda-optom.org/pictures/_web_img_7128_1.jpg</t>
  </si>
  <si>
    <t>http://odejda-optom.org/pictures/_web_img_7137_1.jpg</t>
  </si>
  <si>
    <t>http://odejda-optom.org/pictures/_web_img_7120_1.jpg</t>
  </si>
  <si>
    <t>http://odejda-optom.org/pictures/_web_img_7114_1.jpg</t>
  </si>
  <si>
    <t>http://odejda-optom.org/pictures/_web_img_7117_1.jpg</t>
  </si>
  <si>
    <t>http://odejda-optom.org/pictures/_web_img_7110_1.jpg</t>
  </si>
  <si>
    <t>http://odejda-optom.org/pictures/_web_img_7104_1.jpg</t>
  </si>
  <si>
    <t>http://odejda-optom.org/pictures/_web_img_7102_1.jpg</t>
  </si>
  <si>
    <t>http://odejda-optom.org/pictures/_web_img_7094_1.jpg</t>
  </si>
  <si>
    <t>http://odejda-optom.org/pictures/_web_img_7099_1.jpg</t>
  </si>
  <si>
    <t>http://odejda-optom.org/pictures/_web_img_7150_1.jpg</t>
  </si>
  <si>
    <t>http://odejda-optom.org/pictures/_web_img_7144_1.jpg</t>
  </si>
  <si>
    <t>http://odejda-optom.org/pictures/_web_img_7026_1.jpg</t>
  </si>
  <si>
    <t>http://odejda-optom.org/pictures/_web_img_7009_1.jpg</t>
  </si>
  <si>
    <t>http://odejda-optom.org/pictures/_web_img_6971_1.jpg</t>
  </si>
  <si>
    <t>http://odejda-optom.org/pictures/_web_img_6967_1.jpg</t>
  </si>
  <si>
    <t>http://odejda-optom.org/pictures/_web_img_7122_1.jpg</t>
  </si>
  <si>
    <t>http://odejda-optom.org/pictures/_web_img_7153_1.jpg</t>
  </si>
  <si>
    <t>http://odejda-optom.org/pictures/baf563f158e1cea8be119b21f403c130.jpg</t>
  </si>
  <si>
    <t>http://odejda-optom.org/pictures/_web_img_7160_1.jpg</t>
  </si>
  <si>
    <t>http://odejda-optom.org/pictures/6a6f2bce6c0382790bed516752c08662.jpg</t>
  </si>
  <si>
    <t>??</t>
  </si>
  <si>
    <t>http://odejda-optom.org/pictures/_web_img_7164_1.jpg</t>
  </si>
  <si>
    <t>http://odejda-optom.org/pictures/21da04aac807b6817044c24e1d79c112.jpg</t>
  </si>
  <si>
    <t>http://odejda-optom.org/pictures/_web_img_7188_1.jpg</t>
  </si>
  <si>
    <t>http://odejda-optom.org/pictures/fobs20158izumrud.jpg</t>
  </si>
  <si>
    <t>http://odejda-optom.org/pictures/_web_img_7204_1.jpg</t>
  </si>
  <si>
    <t>http://odejda-optom.org/pictures/_web_img_7210_1.jpg</t>
  </si>
  <si>
    <t>http://odejda-optom.org/pictures/_web_img_7212_1.jpg</t>
  </si>
  <si>
    <t>http://odejda-optom.org/pictures/_web_img_7214_1.jpg</t>
  </si>
  <si>
    <t>http://odejda-optom.org/pictures/_web_img_7216_1.jpg</t>
  </si>
  <si>
    <t>http://odejda-optom.org/pictures/_web_img_7219_1.jpg</t>
  </si>
  <si>
    <t>http://odejda-optom.org/pictures/_web_img_7294_1.jpg</t>
  </si>
  <si>
    <t>http://odejda-optom.org/pictures/_web_img_7296_1.jpg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</si>
</sst>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8" fillId="0" borderId="11" xfId="42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8" fillId="0" borderId="12" xfId="42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28" fillId="0" borderId="11" xfId="42" applyBorder="1" applyAlignment="1">
      <alignment horizontal="center"/>
    </xf>
    <xf numFmtId="0" fontId="28" fillId="0" borderId="12" xfId="42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8" fillId="0" borderId="11" xfId="42" applyFill="1" applyBorder="1" applyAlignment="1">
      <alignment horizontal="left"/>
    </xf>
    <xf numFmtId="0" fontId="28" fillId="0" borderId="12" xfId="42" applyFill="1" applyBorder="1" applyAlignment="1">
      <alignment horizontal="left"/>
    </xf>
    <xf numFmtId="0" fontId="43" fillId="0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4" fillId="0" borderId="12" xfId="42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jda-optom.org/pictures/_web_img_7067_1.jpg" TargetMode="External" /><Relationship Id="rId2" Type="http://schemas.openxmlformats.org/officeDocument/2006/relationships/hyperlink" Target="http://odejda-optom.org/pictures/_web_img_6994_1.jpg" TargetMode="External" /><Relationship Id="rId3" Type="http://schemas.openxmlformats.org/officeDocument/2006/relationships/hyperlink" Target="http://odejda-optom.org/pictures/_web_img_6992_1.jpg" TargetMode="External" /><Relationship Id="rId4" Type="http://schemas.openxmlformats.org/officeDocument/2006/relationships/hyperlink" Target="http://odejda-optom.org/pictures/_web_img_7072_1.jpg" TargetMode="External" /><Relationship Id="rId5" Type="http://schemas.openxmlformats.org/officeDocument/2006/relationships/hyperlink" Target="http://odejda-optom.org/pictures/_web_img_7020_1.jpg" TargetMode="External" /><Relationship Id="rId6" Type="http://schemas.openxmlformats.org/officeDocument/2006/relationships/hyperlink" Target="http://odejda-optom.org/pictures/_web_img_7041_1.jpg" TargetMode="External" /><Relationship Id="rId7" Type="http://schemas.openxmlformats.org/officeDocument/2006/relationships/hyperlink" Target="http://odejda-optom.org/pictures/_web_img_6999_1.jpg" TargetMode="External" /><Relationship Id="rId8" Type="http://schemas.openxmlformats.org/officeDocument/2006/relationships/hyperlink" Target="http://odejda-optom.org/pictures/_web_img_7006_1.jpg" TargetMode="External" /><Relationship Id="rId9" Type="http://schemas.openxmlformats.org/officeDocument/2006/relationships/hyperlink" Target="http://odejda-optom.org/pictures/_web_img_7016_1.jpg" TargetMode="External" /><Relationship Id="rId10" Type="http://schemas.openxmlformats.org/officeDocument/2006/relationships/hyperlink" Target="http://odejda-optom.org/pictures/_web_img_7076_1.jpg" TargetMode="External" /><Relationship Id="rId11" Type="http://schemas.openxmlformats.org/officeDocument/2006/relationships/hyperlink" Target="http://odejda-optom.org/pictures/_web_img_7078_1.jpg" TargetMode="External" /><Relationship Id="rId12" Type="http://schemas.openxmlformats.org/officeDocument/2006/relationships/hyperlink" Target="http://odejda-optom.org/pictures/_web_img_7036_1.jpg" TargetMode="External" /><Relationship Id="rId13" Type="http://schemas.openxmlformats.org/officeDocument/2006/relationships/hyperlink" Target="http://odejda-optom.org/pictures/fobs_14092.jpg" TargetMode="External" /><Relationship Id="rId14" Type="http://schemas.openxmlformats.org/officeDocument/2006/relationships/hyperlink" Target="http://odejda-optom.org/pictures/fobs_14092.jpg" TargetMode="External" /><Relationship Id="rId15" Type="http://schemas.openxmlformats.org/officeDocument/2006/relationships/hyperlink" Target="http://odejda-optom.org/pictures/_web_img_7052_1.jpg" TargetMode="External" /><Relationship Id="rId16" Type="http://schemas.openxmlformats.org/officeDocument/2006/relationships/hyperlink" Target="http://odejda-optom.org/pictures/_web_img_7052_1.jpg" TargetMode="External" /><Relationship Id="rId17" Type="http://schemas.openxmlformats.org/officeDocument/2006/relationships/hyperlink" Target="http://odejda-optom.org/pictures/_web_img_7052_1.jpg" TargetMode="External" /><Relationship Id="rId18" Type="http://schemas.openxmlformats.org/officeDocument/2006/relationships/hyperlink" Target="http://odejda-optom.org/pictures/_web_img_7052_1.jpg" TargetMode="External" /><Relationship Id="rId19" Type="http://schemas.openxmlformats.org/officeDocument/2006/relationships/hyperlink" Target="http://odejda-optom.org/pictures/_web_img_7012_1.jpg" TargetMode="External" /><Relationship Id="rId20" Type="http://schemas.openxmlformats.org/officeDocument/2006/relationships/hyperlink" Target="http://odejda-optom.org/pictures/_web_img_7002_1.jpg" TargetMode="External" /><Relationship Id="rId21" Type="http://schemas.openxmlformats.org/officeDocument/2006/relationships/hyperlink" Target="http://odejda-optom.org/pictures/_web_img_7044_1.jpg" TargetMode="External" /><Relationship Id="rId22" Type="http://schemas.openxmlformats.org/officeDocument/2006/relationships/hyperlink" Target="http://odejda-optom.org/pictures/_web_img_7044_1.jpg" TargetMode="External" /><Relationship Id="rId23" Type="http://schemas.openxmlformats.org/officeDocument/2006/relationships/hyperlink" Target="http://odejda-optom.org/pictures/_web_img_7044_1.jpg" TargetMode="External" /><Relationship Id="rId24" Type="http://schemas.openxmlformats.org/officeDocument/2006/relationships/hyperlink" Target="http://odejda-optom.org/pictures/_web_img_7086_1.jpg" TargetMode="External" /><Relationship Id="rId25" Type="http://schemas.openxmlformats.org/officeDocument/2006/relationships/hyperlink" Target="http://odejda-optom.org/pictures/_web_img_7081_1.jpg" TargetMode="External" /><Relationship Id="rId26" Type="http://schemas.openxmlformats.org/officeDocument/2006/relationships/hyperlink" Target="http://odejda-optom.org/pictures/_web_img_5745&#1089;_1.jpg" TargetMode="External" /><Relationship Id="rId27" Type="http://schemas.openxmlformats.org/officeDocument/2006/relationships/hyperlink" Target="http://odejda-optom.org/pictures/_web_img_5745&#1089;_1.jpg" TargetMode="External" /><Relationship Id="rId28" Type="http://schemas.openxmlformats.org/officeDocument/2006/relationships/hyperlink" Target="http://odejda-optom.org/pictures/_web_img_5745&#1089;_1.jpg" TargetMode="External" /><Relationship Id="rId29" Type="http://schemas.openxmlformats.org/officeDocument/2006/relationships/hyperlink" Target="http://odejda-optom.org/pictures/_web_img_5745&#1089;_1.jpg" TargetMode="External" /><Relationship Id="rId30" Type="http://schemas.openxmlformats.org/officeDocument/2006/relationships/hyperlink" Target="http://odejda-optom.org/pictures/_web_img_5745&#1089;_1.jpg" TargetMode="External" /><Relationship Id="rId31" Type="http://schemas.openxmlformats.org/officeDocument/2006/relationships/hyperlink" Target="http://odejda-optom.org/pictures/_web_img_5745&#1089;_1.jpg" TargetMode="External" /><Relationship Id="rId32" Type="http://schemas.openxmlformats.org/officeDocument/2006/relationships/hyperlink" Target="http://odejda-optom.org/pictures/_web_img_5778&#1089;_1.jpg" TargetMode="External" /><Relationship Id="rId33" Type="http://schemas.openxmlformats.org/officeDocument/2006/relationships/hyperlink" Target="http://odejda-optom.org/pictures/_web_img_5778&#1089;_1.jpg" TargetMode="External" /><Relationship Id="rId34" Type="http://schemas.openxmlformats.org/officeDocument/2006/relationships/hyperlink" Target="http://odejda-optom.org/pictures/_web_img_5778&#1089;_1.jpg" TargetMode="External" /><Relationship Id="rId35" Type="http://schemas.openxmlformats.org/officeDocument/2006/relationships/hyperlink" Target="http://odejda-optom.org/pictures/_web_img_5778&#1089;_1.jpg" TargetMode="External" /><Relationship Id="rId36" Type="http://schemas.openxmlformats.org/officeDocument/2006/relationships/hyperlink" Target="http://odejda-optom.org/pictures/_web_img_5778&#1089;_1.jpg" TargetMode="External" /><Relationship Id="rId37" Type="http://schemas.openxmlformats.org/officeDocument/2006/relationships/hyperlink" Target="http://odejda-optom.org/pictures/_web_img_5778&#1089;_1.jpg" TargetMode="External" /><Relationship Id="rId38" Type="http://schemas.openxmlformats.org/officeDocument/2006/relationships/hyperlink" Target="http://odejda-optom.org/pictures/_web_img_7133_1.jpg" TargetMode="External" /><Relationship Id="rId39" Type="http://schemas.openxmlformats.org/officeDocument/2006/relationships/hyperlink" Target="http://odejda-optom.org/pictures/_web_img_7128_1.jpg" TargetMode="External" /><Relationship Id="rId40" Type="http://schemas.openxmlformats.org/officeDocument/2006/relationships/hyperlink" Target="http://odejda-optom.org/pictures/_web_img_7128_1.jpg" TargetMode="External" /><Relationship Id="rId41" Type="http://schemas.openxmlformats.org/officeDocument/2006/relationships/hyperlink" Target="http://odejda-optom.org/pictures/_web_img_7137_1.jpg" TargetMode="External" /><Relationship Id="rId42" Type="http://schemas.openxmlformats.org/officeDocument/2006/relationships/hyperlink" Target="http://odejda-optom.org/pictures/_web_img_7120_1.jpg" TargetMode="External" /><Relationship Id="rId43" Type="http://schemas.openxmlformats.org/officeDocument/2006/relationships/hyperlink" Target="http://odejda-optom.org/pictures/_web_img_7120_1.jpg" TargetMode="External" /><Relationship Id="rId44" Type="http://schemas.openxmlformats.org/officeDocument/2006/relationships/hyperlink" Target="http://odejda-optom.org/pictures/_web_img_7114_1.jpg" TargetMode="External" /><Relationship Id="rId45" Type="http://schemas.openxmlformats.org/officeDocument/2006/relationships/hyperlink" Target="http://odejda-optom.org/pictures/_web_img_7114_1.jpg" TargetMode="External" /><Relationship Id="rId46" Type="http://schemas.openxmlformats.org/officeDocument/2006/relationships/hyperlink" Target="http://odejda-optom.org/pictures/_web_img_7117_1.jpg" TargetMode="External" /><Relationship Id="rId47" Type="http://schemas.openxmlformats.org/officeDocument/2006/relationships/hyperlink" Target="http://odejda-optom.org/pictures/_web_img_7110_1.jpg" TargetMode="External" /><Relationship Id="rId48" Type="http://schemas.openxmlformats.org/officeDocument/2006/relationships/hyperlink" Target="http://odejda-optom.org/pictures/_web_img_7104_1.jpg" TargetMode="External" /><Relationship Id="rId49" Type="http://schemas.openxmlformats.org/officeDocument/2006/relationships/hyperlink" Target="http://odejda-optom.org/pictures/_web_img_7102_1.jpg" TargetMode="External" /><Relationship Id="rId50" Type="http://schemas.openxmlformats.org/officeDocument/2006/relationships/hyperlink" Target="http://odejda-optom.org/pictures/_web_img_7094_1.jpg" TargetMode="External" /><Relationship Id="rId51" Type="http://schemas.openxmlformats.org/officeDocument/2006/relationships/hyperlink" Target="http://odejda-optom.org/pictures/_web_img_7099_1.jpg" TargetMode="External" /><Relationship Id="rId52" Type="http://schemas.openxmlformats.org/officeDocument/2006/relationships/hyperlink" Target="http://odejda-optom.org/pictures/_web_img_7150_1.jpg" TargetMode="External" /><Relationship Id="rId53" Type="http://schemas.openxmlformats.org/officeDocument/2006/relationships/hyperlink" Target="http://odejda-optom.org/pictures/_web_img_7144_1.jpg" TargetMode="External" /><Relationship Id="rId54" Type="http://schemas.openxmlformats.org/officeDocument/2006/relationships/hyperlink" Target="http://odejda-optom.org/pictures/_web_img_7026_1.jpg" TargetMode="External" /><Relationship Id="rId55" Type="http://schemas.openxmlformats.org/officeDocument/2006/relationships/hyperlink" Target="http://odejda-optom.org/pictures/_web_img_7009_1.jpg" TargetMode="External" /><Relationship Id="rId56" Type="http://schemas.openxmlformats.org/officeDocument/2006/relationships/hyperlink" Target="http://odejda-optom.org/pictures/_web_img_6971_1.jpg" TargetMode="External" /><Relationship Id="rId57" Type="http://schemas.openxmlformats.org/officeDocument/2006/relationships/hyperlink" Target="http://odejda-optom.org/pictures/_web_img_6971_1.jpg" TargetMode="External" /><Relationship Id="rId58" Type="http://schemas.openxmlformats.org/officeDocument/2006/relationships/hyperlink" Target="http://odejda-optom.org/pictures/_web_img_6971_1.jpg" TargetMode="External" /><Relationship Id="rId59" Type="http://schemas.openxmlformats.org/officeDocument/2006/relationships/hyperlink" Target="http://odejda-optom.org/pictures/_web_img_6971_1.jpg" TargetMode="External" /><Relationship Id="rId60" Type="http://schemas.openxmlformats.org/officeDocument/2006/relationships/hyperlink" Target="http://odejda-optom.org/pictures/_web_img_6971_1.jpg" TargetMode="External" /><Relationship Id="rId61" Type="http://schemas.openxmlformats.org/officeDocument/2006/relationships/hyperlink" Target="http://odejda-optom.org/pictures/_web_img_6967_1.jpg" TargetMode="External" /><Relationship Id="rId62" Type="http://schemas.openxmlformats.org/officeDocument/2006/relationships/hyperlink" Target="http://odejda-optom.org/pictures/_web_img_6967_1.jpg" TargetMode="External" /><Relationship Id="rId63" Type="http://schemas.openxmlformats.org/officeDocument/2006/relationships/hyperlink" Target="http://odejda-optom.org/pictures/_web_img_7122_1.jpg" TargetMode="External" /><Relationship Id="rId64" Type="http://schemas.openxmlformats.org/officeDocument/2006/relationships/hyperlink" Target="http://odejda-optom.org/pictures/_web_img_7153_1.jpg" TargetMode="External" /><Relationship Id="rId65" Type="http://schemas.openxmlformats.org/officeDocument/2006/relationships/hyperlink" Target="http://odejda-optom.org/pictures/baf563f158e1cea8be119b21f403c130.jpg" TargetMode="External" /><Relationship Id="rId66" Type="http://schemas.openxmlformats.org/officeDocument/2006/relationships/hyperlink" Target="http://odejda-optom.org/pictures/baf563f158e1cea8be119b21f403c130.jpg" TargetMode="External" /><Relationship Id="rId67" Type="http://schemas.openxmlformats.org/officeDocument/2006/relationships/hyperlink" Target="http://odejda-optom.org/pictures/_web_img_7210_1.jpg" TargetMode="External" /><Relationship Id="rId68" Type="http://schemas.openxmlformats.org/officeDocument/2006/relationships/hyperlink" Target="http://odejda-optom.org/pictures/_web_img_7210_1.jpg" TargetMode="External" /><Relationship Id="rId69" Type="http://schemas.openxmlformats.org/officeDocument/2006/relationships/hyperlink" Target="http://odejda-optom.org/pictures/_web_img_7212_1.jpg" TargetMode="External" /><Relationship Id="rId70" Type="http://schemas.openxmlformats.org/officeDocument/2006/relationships/hyperlink" Target="http://odejda-optom.org/pictures/_web_img_7214_1.jpg" TargetMode="External" /><Relationship Id="rId71" Type="http://schemas.openxmlformats.org/officeDocument/2006/relationships/hyperlink" Target="http://odejda-optom.org/pictures/_web_img_7216_1.jpg" TargetMode="External" /><Relationship Id="rId72" Type="http://schemas.openxmlformats.org/officeDocument/2006/relationships/hyperlink" Target="http://odejda-optom.org/pictures/_web_img_7216_1.jpg" TargetMode="External" /><Relationship Id="rId73" Type="http://schemas.openxmlformats.org/officeDocument/2006/relationships/hyperlink" Target="http://odejda-optom.org/pictures/_web_img_7294_1.jpg" TargetMode="External" /><Relationship Id="rId74" Type="http://schemas.openxmlformats.org/officeDocument/2006/relationships/hyperlink" Target="http://odejda-optom.org/pictures/_web_img_7296_1.jpg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dejda-optom.org/pictures/_web_img_7160_1.jpg" TargetMode="External" /><Relationship Id="rId2" Type="http://schemas.openxmlformats.org/officeDocument/2006/relationships/hyperlink" Target="http://odejda-optom.org/pictures/6a6f2bce6c0382790bed516752c08662.jpg" TargetMode="External" /><Relationship Id="rId3" Type="http://schemas.openxmlformats.org/officeDocument/2006/relationships/hyperlink" Target="http://odejda-optom.org/pictures/6a6f2bce6c0382790bed516752c08662.jpg" TargetMode="External" /><Relationship Id="rId4" Type="http://schemas.openxmlformats.org/officeDocument/2006/relationships/hyperlink" Target="http://odejda-optom.org/pictures/6a6f2bce6c0382790bed516752c08662.jpg" TargetMode="External" /><Relationship Id="rId5" Type="http://schemas.openxmlformats.org/officeDocument/2006/relationships/hyperlink" Target="http://odejda-optom.org/pictures/6a6f2bce6c0382790bed516752c08662.jpg" TargetMode="External" /><Relationship Id="rId6" Type="http://schemas.openxmlformats.org/officeDocument/2006/relationships/hyperlink" Target="http://odejda-optom.org/pictures/_web_img_7164_1.jpg" TargetMode="External" /><Relationship Id="rId7" Type="http://schemas.openxmlformats.org/officeDocument/2006/relationships/hyperlink" Target="http://odejda-optom.org/pictures/21da04aac807b6817044c24e1d79c112.jpg" TargetMode="External" /><Relationship Id="rId8" Type="http://schemas.openxmlformats.org/officeDocument/2006/relationships/hyperlink" Target="http://odejda-optom.org/pictures/_web_img_7188_1.jpg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dejda-optom.org/pictures/d0c075e145b6e7725dagagdag7292618ab3ee87.jpg" TargetMode="External" /><Relationship Id="rId2" Type="http://schemas.openxmlformats.org/officeDocument/2006/relationships/hyperlink" Target="http://odejda-optom.org/pictures/d0c075e145b6e7725dagagdag7292618ab3ee87.jpg" TargetMode="External" /><Relationship Id="rId3" Type="http://schemas.openxmlformats.org/officeDocument/2006/relationships/hyperlink" Target="http://odejda-optom.org/pictures/d0c075e145b6e7725dagagdag7292618ab3ee87.jpg" TargetMode="External" /><Relationship Id="rId4" Type="http://schemas.openxmlformats.org/officeDocument/2006/relationships/hyperlink" Target="http://odejda-optom.org/pictures/d0c075e145b6e7725dagagdag7292618ab3ee87.jpg" TargetMode="External" /><Relationship Id="rId5" Type="http://schemas.openxmlformats.org/officeDocument/2006/relationships/hyperlink" Target="http://odejda-optom.org/pictures/d0c075e145b6e7725dagagdag7292618ab3ee87.jpg" TargetMode="External" /><Relationship Id="rId6" Type="http://schemas.openxmlformats.org/officeDocument/2006/relationships/hyperlink" Target="http://odejda-optom.org/pictures/fobs20158izumrud.jpg" TargetMode="External" /><Relationship Id="rId7" Type="http://schemas.openxmlformats.org/officeDocument/2006/relationships/hyperlink" Target="http://odejda-optom.org/pictures/_web_img_7204_1.jpg" TargetMode="External" /><Relationship Id="rId8" Type="http://schemas.openxmlformats.org/officeDocument/2006/relationships/hyperlink" Target="http://odejda-optom.org/pictures/_web_img_7204_1.jpg" TargetMode="External" /><Relationship Id="rId9" Type="http://schemas.openxmlformats.org/officeDocument/2006/relationships/hyperlink" Target="http://odejda-optom.org/pictures/_web_img_7204_1.jpg" TargetMode="External" /><Relationship Id="rId10" Type="http://schemas.openxmlformats.org/officeDocument/2006/relationships/hyperlink" Target="http://odejda-optom.org/pictures/_web_img_7204_1.jpg" TargetMode="External" /><Relationship Id="rId11" Type="http://schemas.openxmlformats.org/officeDocument/2006/relationships/hyperlink" Target="http://odejda-optom.org/pictures/_web_img_7204_1.jpg" TargetMode="External" /><Relationship Id="rId12" Type="http://schemas.openxmlformats.org/officeDocument/2006/relationships/hyperlink" Target="http://odejda-optom.org/pictures/_web_img_7204_1.jpg" TargetMode="External" /><Relationship Id="rId13" Type="http://schemas.openxmlformats.org/officeDocument/2006/relationships/hyperlink" Target="http://odejda-optom.org/pictures/_web_img_7204_1.jpg" TargetMode="External" /><Relationship Id="rId14" Type="http://schemas.openxmlformats.org/officeDocument/2006/relationships/hyperlink" Target="http://odejda-optom.org/pictures/_web_img_7204_1.jpg" TargetMode="External" /><Relationship Id="rId15" Type="http://schemas.openxmlformats.org/officeDocument/2006/relationships/hyperlink" Target="http://odejda-optom.org/pictures/_web_img_7204_1.jpg" TargetMode="External" /><Relationship Id="rId16" Type="http://schemas.openxmlformats.org/officeDocument/2006/relationships/hyperlink" Target="http://odejda-optom.org/pictures/_web_img_7204_1.jpg" TargetMode="External" /><Relationship Id="rId17" Type="http://schemas.openxmlformats.org/officeDocument/2006/relationships/hyperlink" Target="http://odejda-optom.org/pictures/_web_img_7219_1.jpg" TargetMode="External" /><Relationship Id="rId18" Type="http://schemas.openxmlformats.org/officeDocument/2006/relationships/hyperlink" Target="http://odejda-optom.org/pictures/_web_img_7219_1.jpg" TargetMode="External" /><Relationship Id="rId19" Type="http://schemas.openxmlformats.org/officeDocument/2006/relationships/hyperlink" Target="http://odejda-optom.org/pictures/_web_img_7219_1.jpg" TargetMode="External" /><Relationship Id="rId20" Type="http://schemas.openxmlformats.org/officeDocument/2006/relationships/hyperlink" Target="http://odejda-optom.org/pictures/_web_img_7219_1.jpg" TargetMode="External" /><Relationship Id="rId21" Type="http://schemas.openxmlformats.org/officeDocument/2006/relationships/hyperlink" Target="http://odejda-optom.org/pictures/_web_img_7219_1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zoomScalePageLayoutView="0" workbookViewId="0" topLeftCell="A1">
      <selection activeCell="D14" sqref="D14:E14"/>
    </sheetView>
  </sheetViews>
  <sheetFormatPr defaultColWidth="9.140625" defaultRowHeight="15" outlineLevelRow="1"/>
  <cols>
    <col min="1" max="1" width="19.7109375" style="3" customWidth="1"/>
    <col min="2" max="2" width="84.8515625" style="3" customWidth="1"/>
    <col min="3" max="3" width="16.28125" style="3" customWidth="1"/>
    <col min="4" max="4" width="47.140625" style="3" customWidth="1"/>
    <col min="5" max="5" width="31.57421875" style="3" customWidth="1"/>
    <col min="6" max="6" width="27.57421875" style="3" customWidth="1"/>
    <col min="7" max="7" width="20.28125" style="3" bestFit="1" customWidth="1"/>
    <col min="8" max="16384" width="9.140625" style="3" customWidth="1"/>
  </cols>
  <sheetData>
    <row r="1" spans="1:5" ht="15" customHeight="1">
      <c r="A1" s="7" t="s">
        <v>1139</v>
      </c>
      <c r="B1" s="7"/>
      <c r="C1" s="7"/>
      <c r="D1" s="7"/>
      <c r="E1" s="7"/>
    </row>
    <row r="2" spans="1:5" ht="15" customHeight="1">
      <c r="A2" s="7"/>
      <c r="B2" s="7"/>
      <c r="C2" s="7"/>
      <c r="D2" s="7"/>
      <c r="E2" s="7"/>
    </row>
    <row r="3" spans="1:5" ht="15" customHeight="1">
      <c r="A3" s="7"/>
      <c r="B3" s="7"/>
      <c r="C3" s="7"/>
      <c r="D3" s="7"/>
      <c r="E3" s="7"/>
    </row>
    <row r="4" spans="1:5" ht="15" customHeight="1">
      <c r="A4" s="7"/>
      <c r="B4" s="7"/>
      <c r="C4" s="7"/>
      <c r="D4" s="7"/>
      <c r="E4" s="7"/>
    </row>
    <row r="5" spans="1:6" ht="15" customHeight="1">
      <c r="A5" s="21" t="s">
        <v>0</v>
      </c>
      <c r="B5" s="21" t="s">
        <v>1140</v>
      </c>
      <c r="C5" s="23" t="s">
        <v>1</v>
      </c>
      <c r="D5" s="25" t="s">
        <v>2</v>
      </c>
      <c r="E5" s="26"/>
      <c r="F5" s="18" t="s">
        <v>1148</v>
      </c>
    </row>
    <row r="6" spans="1:6" ht="30.75" customHeight="1">
      <c r="A6" s="22"/>
      <c r="B6" s="22"/>
      <c r="C6" s="24"/>
      <c r="D6" s="27"/>
      <c r="E6" s="28"/>
      <c r="F6" s="19"/>
    </row>
    <row r="7" spans="1:6" ht="15" outlineLevel="1">
      <c r="A7" s="8">
        <v>22527</v>
      </c>
      <c r="B7" s="8" t="s">
        <v>481</v>
      </c>
      <c r="C7" s="8">
        <v>200</v>
      </c>
      <c r="D7" s="16" t="str">
        <f>HYPERLINK("http://odejda-optom.org/pictures/topomini_47019.jpg")</f>
        <v>http://odejda-optom.org/pictures/topomini_47019.jpg</v>
      </c>
      <c r="E7" s="20"/>
      <c r="F7" s="4">
        <v>17</v>
      </c>
    </row>
    <row r="8" spans="1:6" ht="15" outlineLevel="1">
      <c r="A8" s="8">
        <v>22528</v>
      </c>
      <c r="B8" s="8" t="s">
        <v>482</v>
      </c>
      <c r="C8" s="8">
        <v>200</v>
      </c>
      <c r="D8" s="16" t="str">
        <f>HYPERLINK("http://odejda-optom.org/pictures/topomini_47019.jpg")</f>
        <v>http://odejda-optom.org/pictures/topomini_47019.jpg</v>
      </c>
      <c r="E8" s="20"/>
      <c r="F8" s="4">
        <v>11</v>
      </c>
    </row>
    <row r="9" spans="1:6" ht="15" outlineLevel="1">
      <c r="A9" s="8">
        <v>22530</v>
      </c>
      <c r="B9" s="8" t="s">
        <v>483</v>
      </c>
      <c r="C9" s="8">
        <v>200</v>
      </c>
      <c r="D9" s="16" t="str">
        <f>HYPERLINK("http://odejda-optom.org/pictures/topomini_47019.jpg")</f>
        <v>http://odejda-optom.org/pictures/topomini_47019.jpg</v>
      </c>
      <c r="E9" s="20"/>
      <c r="F9" s="4">
        <v>1</v>
      </c>
    </row>
    <row r="10" spans="1:7" ht="15" outlineLevel="1">
      <c r="A10" s="8">
        <v>16716</v>
      </c>
      <c r="B10" s="8" t="s">
        <v>359</v>
      </c>
      <c r="C10" s="8">
        <v>300</v>
      </c>
      <c r="D10" s="16" t="s">
        <v>1184</v>
      </c>
      <c r="E10" s="17"/>
      <c r="F10" s="4">
        <v>5</v>
      </c>
      <c r="G10" s="5"/>
    </row>
    <row r="11" spans="1:7" ht="15" outlineLevel="1">
      <c r="A11" s="8">
        <v>16478</v>
      </c>
      <c r="B11" s="8" t="s">
        <v>360</v>
      </c>
      <c r="C11" s="8">
        <v>300</v>
      </c>
      <c r="D11" s="16" t="s">
        <v>1185</v>
      </c>
      <c r="E11" s="17"/>
      <c r="F11" s="4">
        <v>7</v>
      </c>
      <c r="G11" s="5"/>
    </row>
    <row r="12" spans="1:7" ht="15" outlineLevel="1">
      <c r="A12" s="8">
        <v>23236</v>
      </c>
      <c r="B12" s="8" t="s">
        <v>361</v>
      </c>
      <c r="C12" s="8">
        <v>300</v>
      </c>
      <c r="D12" s="16" t="s">
        <v>1186</v>
      </c>
      <c r="E12" s="17"/>
      <c r="F12" s="4">
        <v>1</v>
      </c>
      <c r="G12" s="5"/>
    </row>
    <row r="13" spans="1:7" ht="15" outlineLevel="1">
      <c r="A13" s="8">
        <v>23241</v>
      </c>
      <c r="B13" s="8" t="s">
        <v>362</v>
      </c>
      <c r="C13" s="8">
        <v>300</v>
      </c>
      <c r="D13" s="16" t="s">
        <v>1187</v>
      </c>
      <c r="E13" s="17"/>
      <c r="F13" s="4">
        <v>2</v>
      </c>
      <c r="G13" s="5"/>
    </row>
    <row r="14" spans="1:7" ht="15" outlineLevel="1">
      <c r="A14" s="8">
        <v>23237</v>
      </c>
      <c r="B14" s="8" t="s">
        <v>363</v>
      </c>
      <c r="C14" s="8">
        <v>300</v>
      </c>
      <c r="D14" s="16" t="s">
        <v>1186</v>
      </c>
      <c r="E14" s="17"/>
      <c r="F14" s="4">
        <v>2</v>
      </c>
      <c r="G14" s="5"/>
    </row>
    <row r="15" spans="1:7" ht="15" outlineLevel="1">
      <c r="A15" s="8">
        <v>23238</v>
      </c>
      <c r="B15" s="8" t="s">
        <v>364</v>
      </c>
      <c r="C15" s="8">
        <v>300</v>
      </c>
      <c r="D15" s="16" t="s">
        <v>1186</v>
      </c>
      <c r="E15" s="17"/>
      <c r="F15" s="4">
        <v>1</v>
      </c>
      <c r="G15" s="5"/>
    </row>
    <row r="16" spans="1:7" ht="15" outlineLevel="1">
      <c r="A16" s="8">
        <v>23239</v>
      </c>
      <c r="B16" s="8" t="s">
        <v>365</v>
      </c>
      <c r="C16" s="8">
        <v>300</v>
      </c>
      <c r="D16" s="16" t="s">
        <v>1186</v>
      </c>
      <c r="E16" s="17"/>
      <c r="F16" s="4">
        <v>2</v>
      </c>
      <c r="G16" s="5"/>
    </row>
    <row r="17" spans="1:7" ht="15" outlineLevel="1">
      <c r="A17" s="8">
        <v>23244</v>
      </c>
      <c r="B17" s="8" t="s">
        <v>366</v>
      </c>
      <c r="C17" s="8">
        <v>300</v>
      </c>
      <c r="D17" s="16" t="s">
        <v>1187</v>
      </c>
      <c r="E17" s="17"/>
      <c r="F17" s="4">
        <v>2</v>
      </c>
      <c r="G17" s="5"/>
    </row>
    <row r="18" spans="1:7" ht="15" outlineLevel="1">
      <c r="A18" s="8">
        <v>23240</v>
      </c>
      <c r="B18" s="8" t="s">
        <v>367</v>
      </c>
      <c r="C18" s="8">
        <v>300</v>
      </c>
      <c r="D18" s="16" t="s">
        <v>1186</v>
      </c>
      <c r="E18" s="17"/>
      <c r="F18" s="4">
        <v>3</v>
      </c>
      <c r="G18" s="5"/>
    </row>
    <row r="19" spans="1:6" ht="15" outlineLevel="1">
      <c r="A19" s="8">
        <v>23288</v>
      </c>
      <c r="B19" s="8" t="s">
        <v>368</v>
      </c>
      <c r="C19" s="8">
        <v>300</v>
      </c>
      <c r="D19" s="16" t="str">
        <f>HYPERLINK("http://odejda-optom.org/pictures/s4g65s4gfg1df1gdfgdgdf.jpg")</f>
        <v>http://odejda-optom.org/pictures/s4g65s4gfg1df1gdfgdgdf.jpg</v>
      </c>
      <c r="E19" s="20"/>
      <c r="F19" s="4">
        <v>2</v>
      </c>
    </row>
    <row r="20" spans="1:6" ht="15" outlineLevel="1">
      <c r="A20" s="8">
        <v>23289</v>
      </c>
      <c r="B20" s="8" t="s">
        <v>369</v>
      </c>
      <c r="C20" s="8">
        <v>300</v>
      </c>
      <c r="D20" s="16" t="str">
        <f>HYPERLINK("http://odejda-optom.org/pictures/s4g65s4gfg1df1gdfgdgdf.jpg")</f>
        <v>http://odejda-optom.org/pictures/s4g65s4gfg1df1gdfgdgdf.jpg</v>
      </c>
      <c r="E20" s="20"/>
      <c r="F20" s="4">
        <v>1</v>
      </c>
    </row>
    <row r="21" spans="1:6" ht="15" outlineLevel="1">
      <c r="A21" s="8">
        <v>23294</v>
      </c>
      <c r="B21" s="8" t="s">
        <v>370</v>
      </c>
      <c r="C21" s="8">
        <v>300</v>
      </c>
      <c r="D21" s="16" t="str">
        <f>HYPERLINK("http://odejda-optom.org/pictures/s4g65s4gfg1df1gdfgdgdf.jpg")</f>
        <v>http://odejda-optom.org/pictures/s4g65s4gfg1df1gdfgdgdf.jpg</v>
      </c>
      <c r="E21" s="20"/>
      <c r="F21" s="4">
        <v>1</v>
      </c>
    </row>
    <row r="22" spans="1:6" ht="15" outlineLevel="1">
      <c r="A22" s="8">
        <v>23291</v>
      </c>
      <c r="B22" s="8" t="s">
        <v>371</v>
      </c>
      <c r="C22" s="8">
        <v>300</v>
      </c>
      <c r="D22" s="16" t="str">
        <f>HYPERLINK("http://odejda-optom.org/pictures/s4g65s4gfg1df1gdfgdgdf.jpg")</f>
        <v>http://odejda-optom.org/pictures/s4g65s4gfg1df1gdfgdgdf.jpg</v>
      </c>
      <c r="E22" s="20"/>
      <c r="F22" s="4">
        <v>2</v>
      </c>
    </row>
    <row r="23" spans="1:7" ht="15" outlineLevel="1">
      <c r="A23" s="8">
        <v>12177</v>
      </c>
      <c r="B23" s="8" t="s">
        <v>447</v>
      </c>
      <c r="C23" s="8">
        <v>300</v>
      </c>
      <c r="D23" s="16" t="s">
        <v>1150</v>
      </c>
      <c r="E23" s="17"/>
      <c r="F23" s="4">
        <v>1</v>
      </c>
      <c r="G23" s="5"/>
    </row>
    <row r="24" spans="1:7" ht="15" outlineLevel="1">
      <c r="A24" s="8">
        <v>15347</v>
      </c>
      <c r="B24" s="8" t="s">
        <v>448</v>
      </c>
      <c r="C24" s="8">
        <v>300</v>
      </c>
      <c r="D24" s="16" t="s">
        <v>1151</v>
      </c>
      <c r="E24" s="17"/>
      <c r="F24" s="4">
        <v>1</v>
      </c>
      <c r="G24" s="5"/>
    </row>
    <row r="25" spans="1:7" ht="15" outlineLevel="1">
      <c r="A25" s="8">
        <v>16444</v>
      </c>
      <c r="B25" s="8" t="s">
        <v>470</v>
      </c>
      <c r="C25" s="8">
        <v>300</v>
      </c>
      <c r="D25" s="16" t="s">
        <v>1153</v>
      </c>
      <c r="E25" s="17"/>
      <c r="F25" s="4">
        <v>1</v>
      </c>
      <c r="G25" s="5"/>
    </row>
    <row r="26" spans="1:7" ht="15" outlineLevel="1">
      <c r="A26" s="8">
        <v>16442</v>
      </c>
      <c r="B26" s="8" t="s">
        <v>471</v>
      </c>
      <c r="C26" s="8">
        <v>300</v>
      </c>
      <c r="D26" s="16" t="s">
        <v>1152</v>
      </c>
      <c r="E26" s="17"/>
      <c r="F26" s="4">
        <v>5</v>
      </c>
      <c r="G26" s="5"/>
    </row>
    <row r="27" spans="1:6" ht="15" outlineLevel="1">
      <c r="A27" s="8">
        <v>35815</v>
      </c>
      <c r="B27" s="8" t="s">
        <v>136</v>
      </c>
      <c r="C27" s="8">
        <v>400</v>
      </c>
      <c r="D27" s="16" t="str">
        <f>HYPERLINK("http://odejda-optom.org/pictures/f1sd31f3ds1gsgw.jpg")</f>
        <v>http://odejda-optom.org/pictures/f1sd31f3ds1gsgw.jpg</v>
      </c>
      <c r="E27" s="20"/>
      <c r="F27" s="4">
        <v>1</v>
      </c>
    </row>
    <row r="28" spans="1:7" ht="15" outlineLevel="1">
      <c r="A28" s="8">
        <v>14372</v>
      </c>
      <c r="B28" s="14" t="s">
        <v>358</v>
      </c>
      <c r="C28" s="8">
        <v>500</v>
      </c>
      <c r="D28" s="16" t="s">
        <v>1204</v>
      </c>
      <c r="E28" s="17"/>
      <c r="F28" s="4">
        <v>3</v>
      </c>
      <c r="G28" s="5"/>
    </row>
    <row r="29" spans="1:6" ht="15" outlineLevel="1">
      <c r="A29" s="8">
        <v>22642</v>
      </c>
      <c r="B29" s="8" t="s">
        <v>294</v>
      </c>
      <c r="C29" s="8">
        <v>500</v>
      </c>
      <c r="D29" s="16" t="str">
        <f>HYPERLINK("http://odejda-optom.org/pictures/really_master_b-1076.jpg")</f>
        <v>http://odejda-optom.org/pictures/really_master_b-1076.jpg</v>
      </c>
      <c r="E29" s="20"/>
      <c r="F29" s="4">
        <v>2</v>
      </c>
    </row>
    <row r="30" spans="1:6" ht="15" outlineLevel="1">
      <c r="A30" s="8">
        <v>23250</v>
      </c>
      <c r="B30" s="8" t="s">
        <v>295</v>
      </c>
      <c r="C30" s="8">
        <v>500</v>
      </c>
      <c r="D30" s="16" t="str">
        <f>HYPERLINK("http://odejda-optom.org/pictures/levin_force_1625.jpg")</f>
        <v>http://odejda-optom.org/pictures/levin_force_1625.jpg</v>
      </c>
      <c r="E30" s="20"/>
      <c r="F30" s="4">
        <v>1</v>
      </c>
    </row>
    <row r="31" spans="1:7" ht="15" outlineLevel="1">
      <c r="A31" s="8">
        <v>16833</v>
      </c>
      <c r="B31" s="8" t="s">
        <v>375</v>
      </c>
      <c r="C31" s="8">
        <v>500</v>
      </c>
      <c r="D31" s="16" t="s">
        <v>1154</v>
      </c>
      <c r="E31" s="17"/>
      <c r="F31" s="4">
        <v>4</v>
      </c>
      <c r="G31" s="5"/>
    </row>
    <row r="32" spans="1:7" ht="15" outlineLevel="1">
      <c r="A32" s="8">
        <v>16709</v>
      </c>
      <c r="B32" s="8" t="s">
        <v>296</v>
      </c>
      <c r="C32" s="8">
        <v>500</v>
      </c>
      <c r="D32" s="16" t="s">
        <v>1155</v>
      </c>
      <c r="E32" s="17"/>
      <c r="F32" s="4">
        <v>4</v>
      </c>
      <c r="G32" s="5"/>
    </row>
    <row r="33" spans="1:6" ht="15" outlineLevel="1">
      <c r="A33" s="8">
        <v>32007</v>
      </c>
      <c r="B33" s="8" t="s">
        <v>297</v>
      </c>
      <c r="C33" s="8">
        <v>500</v>
      </c>
      <c r="D33" s="16" t="str">
        <f>HYPERLINK("http://odejda-optom.org/pictures/bear_richi_780163-1.jpg")</f>
        <v>http://odejda-optom.org/pictures/bear_richi_780163-1.jpg</v>
      </c>
      <c r="E33" s="20"/>
      <c r="F33" s="4">
        <v>1</v>
      </c>
    </row>
    <row r="34" spans="1:6" ht="15" outlineLevel="1">
      <c r="A34" s="8">
        <v>32008</v>
      </c>
      <c r="B34" s="8" t="s">
        <v>298</v>
      </c>
      <c r="C34" s="8">
        <v>500</v>
      </c>
      <c r="D34" s="16" t="str">
        <f>HYPERLINK("http://odejda-optom.org/pictures/bear_richi_780163-1.jpg")</f>
        <v>http://odejda-optom.org/pictures/bear_richi_780163-1.jpg</v>
      </c>
      <c r="E34" s="20"/>
      <c r="F34" s="4">
        <v>1</v>
      </c>
    </row>
    <row r="35" spans="1:6" ht="15" outlineLevel="1">
      <c r="A35" s="8">
        <v>32009</v>
      </c>
      <c r="B35" s="8" t="s">
        <v>299</v>
      </c>
      <c r="C35" s="8">
        <v>500</v>
      </c>
      <c r="D35" s="16" t="str">
        <f>HYPERLINK("http://odejda-optom.org/pictures/bear_richi_780163-1.jpg")</f>
        <v>http://odejda-optom.org/pictures/bear_richi_780163-1.jpg</v>
      </c>
      <c r="E35" s="20"/>
      <c r="F35" s="4">
        <v>1</v>
      </c>
    </row>
    <row r="36" spans="1:6" ht="15" outlineLevel="1">
      <c r="A36" s="8">
        <v>32010</v>
      </c>
      <c r="B36" s="8" t="s">
        <v>300</v>
      </c>
      <c r="C36" s="8">
        <v>500</v>
      </c>
      <c r="D36" s="16" t="str">
        <f>HYPERLINK("http://odejda-optom.org/pictures/bear_richi_780163-1.jpg")</f>
        <v>http://odejda-optom.org/pictures/bear_richi_780163-1.jpg</v>
      </c>
      <c r="E36" s="20"/>
      <c r="F36" s="4">
        <v>1</v>
      </c>
    </row>
    <row r="37" spans="1:6" ht="15" outlineLevel="1">
      <c r="A37" s="8">
        <v>32011</v>
      </c>
      <c r="B37" s="8" t="s">
        <v>301</v>
      </c>
      <c r="C37" s="8">
        <v>500</v>
      </c>
      <c r="D37" s="16" t="str">
        <f>HYPERLINK("http://odejda-optom.org/pictures/bear_richi_780163-4.jpg")</f>
        <v>http://odejda-optom.org/pictures/bear_richi_780163-4.jpg</v>
      </c>
      <c r="E37" s="20"/>
      <c r="F37" s="4">
        <v>1</v>
      </c>
    </row>
    <row r="38" spans="1:7" ht="15" outlineLevel="1">
      <c r="A38" s="8">
        <v>14371</v>
      </c>
      <c r="B38" s="8" t="s">
        <v>302</v>
      </c>
      <c r="C38" s="8">
        <v>300</v>
      </c>
      <c r="D38" s="16" t="s">
        <v>1156</v>
      </c>
      <c r="E38" s="17"/>
      <c r="F38" s="4">
        <v>8</v>
      </c>
      <c r="G38" s="5"/>
    </row>
    <row r="39" spans="1:7" ht="15" outlineLevel="1">
      <c r="A39" s="8">
        <v>15384</v>
      </c>
      <c r="B39" s="8" t="s">
        <v>380</v>
      </c>
      <c r="C39" s="8">
        <v>300</v>
      </c>
      <c r="D39" s="16" t="s">
        <v>1157</v>
      </c>
      <c r="E39" s="17"/>
      <c r="F39" s="4">
        <v>6</v>
      </c>
      <c r="G39" s="5"/>
    </row>
    <row r="40" spans="1:7" ht="15" outlineLevel="1">
      <c r="A40" s="8">
        <v>15385</v>
      </c>
      <c r="B40" s="8" t="s">
        <v>381</v>
      </c>
      <c r="C40" s="8">
        <v>300</v>
      </c>
      <c r="D40" s="16" t="s">
        <v>1158</v>
      </c>
      <c r="E40" s="17"/>
      <c r="F40" s="4">
        <v>2</v>
      </c>
      <c r="G40" s="5"/>
    </row>
    <row r="41" spans="1:8" ht="15" outlineLevel="1">
      <c r="A41" s="8">
        <v>13964</v>
      </c>
      <c r="B41" s="8" t="s">
        <v>411</v>
      </c>
      <c r="C41" s="8">
        <v>300</v>
      </c>
      <c r="D41" s="16" t="s">
        <v>1159</v>
      </c>
      <c r="E41" s="17"/>
      <c r="F41" s="4">
        <v>1</v>
      </c>
      <c r="G41" s="5"/>
      <c r="H41" s="5"/>
    </row>
    <row r="42" spans="1:7" ht="15" outlineLevel="1">
      <c r="A42" s="8">
        <v>14119</v>
      </c>
      <c r="B42" s="8" t="s">
        <v>435</v>
      </c>
      <c r="C42" s="8">
        <v>300</v>
      </c>
      <c r="D42" s="16" t="s">
        <v>1160</v>
      </c>
      <c r="E42" s="17"/>
      <c r="F42" s="4">
        <v>2</v>
      </c>
      <c r="G42" s="5"/>
    </row>
    <row r="43" spans="1:6" ht="15" outlineLevel="1">
      <c r="A43" s="8">
        <v>32031</v>
      </c>
      <c r="B43" s="8" t="s">
        <v>436</v>
      </c>
      <c r="C43" s="8">
        <v>500</v>
      </c>
      <c r="D43" s="16" t="str">
        <f>HYPERLINK("http://odejda-optom.org/pictures/bear_richi_780689.jpg")</f>
        <v>http://odejda-optom.org/pictures/bear_richi_780689.jpg</v>
      </c>
      <c r="E43" s="20"/>
      <c r="F43" s="4">
        <v>1</v>
      </c>
    </row>
    <row r="44" spans="1:6" ht="15" outlineLevel="1">
      <c r="A44" s="8">
        <v>32037</v>
      </c>
      <c r="B44" s="8" t="s">
        <v>437</v>
      </c>
      <c r="C44" s="8">
        <v>500</v>
      </c>
      <c r="D44" s="16" t="str">
        <f>HYPERLINK("http://odejda-optom.org/pictures/bear_richi_780689.jpg")</f>
        <v>http://odejda-optom.org/pictures/bear_richi_780689.jpg</v>
      </c>
      <c r="E44" s="20"/>
      <c r="F44" s="4">
        <v>1</v>
      </c>
    </row>
    <row r="45" spans="1:6" ht="15" outlineLevel="1">
      <c r="A45" s="8">
        <v>32054</v>
      </c>
      <c r="B45" s="8" t="s">
        <v>438</v>
      </c>
      <c r="C45" s="8">
        <v>500</v>
      </c>
      <c r="D45" s="16" t="str">
        <f>HYPERLINK("http://odejda-optom.org/pictures/bear_richi_780832.jpg")</f>
        <v>http://odejda-optom.org/pictures/bear_richi_780832.jpg</v>
      </c>
      <c r="E45" s="20"/>
      <c r="F45" s="4">
        <v>1</v>
      </c>
    </row>
    <row r="46" spans="1:6" ht="15" outlineLevel="1">
      <c r="A46" s="8">
        <v>32056</v>
      </c>
      <c r="B46" s="8" t="s">
        <v>439</v>
      </c>
      <c r="C46" s="8">
        <v>500</v>
      </c>
      <c r="D46" s="16" t="str">
        <f>HYPERLINK("http://odejda-optom.org/pictures/bear_richi_780832.jpg")</f>
        <v>http://odejda-optom.org/pictures/bear_richi_780832.jpg</v>
      </c>
      <c r="E46" s="20"/>
      <c r="F46" s="4">
        <v>2</v>
      </c>
    </row>
    <row r="47" spans="1:6" ht="15" outlineLevel="1">
      <c r="A47" s="8">
        <v>22332</v>
      </c>
      <c r="B47" s="8" t="s">
        <v>440</v>
      </c>
      <c r="C47" s="8">
        <v>500</v>
      </c>
      <c r="D47" s="16" t="str">
        <f>HYPERLINK("http://odejda-optom.org/pictures/58c47beaf86e0ee06f01da421481aaa8.jpg")</f>
        <v>http://odejda-optom.org/pictures/58c47beaf86e0ee06f01da421481aaa8.jpg</v>
      </c>
      <c r="E47" s="20"/>
      <c r="F47" s="4">
        <v>2</v>
      </c>
    </row>
    <row r="48" spans="1:6" ht="15" outlineLevel="1">
      <c r="A48" s="8">
        <v>22333</v>
      </c>
      <c r="B48" s="8" t="s">
        <v>441</v>
      </c>
      <c r="C48" s="8">
        <v>500</v>
      </c>
      <c r="D48" s="16" t="str">
        <f>HYPERLINK("http://odejda-optom.org/pictures/58c47beaf86e0ee06f01da421481aaa8.jpg")</f>
        <v>http://odejda-optom.org/pictures/58c47beaf86e0ee06f01da421481aaa8.jpg</v>
      </c>
      <c r="E48" s="20"/>
      <c r="F48" s="4">
        <v>4</v>
      </c>
    </row>
    <row r="49" spans="1:6" ht="15" outlineLevel="1">
      <c r="A49" s="8">
        <v>22335</v>
      </c>
      <c r="B49" s="8" t="s">
        <v>442</v>
      </c>
      <c r="C49" s="8">
        <v>500</v>
      </c>
      <c r="D49" s="16" t="str">
        <f>HYPERLINK("http://odejda-optom.org/pictures/58c47beaf86e0ee06f01da421481aaa8.jpg")</f>
        <v>http://odejda-optom.org/pictures/58c47beaf86e0ee06f01da421481aaa8.jpg</v>
      </c>
      <c r="E49" s="20"/>
      <c r="F49" s="4">
        <v>1</v>
      </c>
    </row>
    <row r="50" spans="1:6" ht="15" outlineLevel="1">
      <c r="A50" s="8">
        <v>22336</v>
      </c>
      <c r="B50" s="8" t="s">
        <v>443</v>
      </c>
      <c r="C50" s="8">
        <v>500</v>
      </c>
      <c r="D50" s="16" t="str">
        <f>HYPERLINK("http://odejda-optom.org/pictures/58c47beaf86e0ee06f01da421481aaa8.jpg")</f>
        <v>http://odejda-optom.org/pictures/58c47beaf86e0ee06f01da421481aaa8.jpg</v>
      </c>
      <c r="E50" s="20"/>
      <c r="F50" s="4">
        <v>1</v>
      </c>
    </row>
    <row r="51" spans="1:6" ht="15" outlineLevel="1">
      <c r="A51" s="8">
        <v>22341</v>
      </c>
      <c r="B51" s="8" t="s">
        <v>444</v>
      </c>
      <c r="C51" s="8">
        <v>500</v>
      </c>
      <c r="D51" s="16" t="str">
        <f>HYPERLINK("http://odejda-optom.org/pictures/58c47beaf86e0ee06f01da421481aaa8.jpg")</f>
        <v>http://odejda-optom.org/pictures/58c47beaf86e0ee06f01da421481aaa8.jpg</v>
      </c>
      <c r="E51" s="20"/>
      <c r="F51" s="4">
        <v>1</v>
      </c>
    </row>
    <row r="52" spans="1:6" ht="15" outlineLevel="1">
      <c r="A52" s="8">
        <v>22357</v>
      </c>
      <c r="B52" s="8" t="s">
        <v>445</v>
      </c>
      <c r="C52" s="8">
        <v>500</v>
      </c>
      <c r="D52" s="16" t="str">
        <f>HYPERLINK("http://odejda-optom.org/pictures/a90405f32b15dd5ecd4a4329a27757c2.jpg")</f>
        <v>http://odejda-optom.org/pictures/a90405f32b15dd5ecd4a4329a27757c2.jpg</v>
      </c>
      <c r="E52" s="20"/>
      <c r="F52" s="4">
        <v>1</v>
      </c>
    </row>
    <row r="53" spans="1:7" ht="15" outlineLevel="1">
      <c r="A53" s="8">
        <v>15553</v>
      </c>
      <c r="B53" s="8" t="s">
        <v>446</v>
      </c>
      <c r="C53" s="8">
        <v>300</v>
      </c>
      <c r="D53" s="16" t="s">
        <v>1164</v>
      </c>
      <c r="E53" s="17"/>
      <c r="F53" s="4">
        <v>15</v>
      </c>
      <c r="G53" s="5"/>
    </row>
    <row r="54" spans="1:6" ht="15" outlineLevel="1">
      <c r="A54" s="8">
        <v>35801</v>
      </c>
      <c r="B54" s="8" t="s">
        <v>472</v>
      </c>
      <c r="C54" s="8">
        <v>500</v>
      </c>
      <c r="D54" s="16" t="str">
        <f>HYPERLINK("http://odejda-optom.org/pictures/sd1fs651gs1gsdf.jpg")</f>
        <v>http://odejda-optom.org/pictures/sd1fs651gs1gsdf.jpg</v>
      </c>
      <c r="E54" s="20"/>
      <c r="F54" s="4">
        <v>1</v>
      </c>
    </row>
    <row r="55" spans="1:6" ht="15" outlineLevel="1">
      <c r="A55" s="8">
        <v>35800</v>
      </c>
      <c r="B55" s="8" t="s">
        <v>473</v>
      </c>
      <c r="C55" s="8">
        <v>500</v>
      </c>
      <c r="D55" s="16" t="str">
        <f>HYPERLINK("http://odejda-optom.org/pictures/sd1fs651gs1gsdf.jpg")</f>
        <v>http://odejda-optom.org/pictures/sd1fs651gs1gsdf.jpg</v>
      </c>
      <c r="E55" s="20"/>
      <c r="F55" s="4">
        <v>2</v>
      </c>
    </row>
    <row r="56" spans="1:6" ht="15" outlineLevel="1">
      <c r="A56" s="8">
        <v>35799</v>
      </c>
      <c r="B56" s="8" t="s">
        <v>474</v>
      </c>
      <c r="C56" s="8">
        <v>500</v>
      </c>
      <c r="D56" s="16" t="str">
        <f>HYPERLINK("http://odejda-optom.org/pictures/sd1fs651gs1gsdf.jpg")</f>
        <v>http://odejda-optom.org/pictures/sd1fs651gs1gsdf.jpg</v>
      </c>
      <c r="E56" s="20"/>
      <c r="F56" s="4">
        <v>1</v>
      </c>
    </row>
    <row r="57" spans="1:6" ht="15" outlineLevel="1">
      <c r="A57" s="8">
        <v>35830</v>
      </c>
      <c r="B57" s="8" t="s">
        <v>475</v>
      </c>
      <c r="C57" s="8">
        <v>500</v>
      </c>
      <c r="D57" s="16" t="str">
        <f>HYPERLINK("http://odejda-optom.org/pictures/safsdf1sd131sgsfdf.jpg")</f>
        <v>http://odejda-optom.org/pictures/safsdf1sd131sgsfdf.jpg</v>
      </c>
      <c r="E57" s="20"/>
      <c r="F57" s="4">
        <v>1</v>
      </c>
    </row>
    <row r="58" spans="1:7" ht="15" outlineLevel="1">
      <c r="A58" s="8">
        <v>22218</v>
      </c>
      <c r="B58" s="8" t="s">
        <v>303</v>
      </c>
      <c r="C58" s="8">
        <v>600</v>
      </c>
      <c r="D58" s="16" t="s">
        <v>1161</v>
      </c>
      <c r="E58" s="17"/>
      <c r="F58" s="4">
        <v>1</v>
      </c>
      <c r="G58" s="5"/>
    </row>
    <row r="59" spans="1:7" ht="15" outlineLevel="1">
      <c r="A59" s="8">
        <v>22156</v>
      </c>
      <c r="B59" s="8" t="s">
        <v>304</v>
      </c>
      <c r="C59" s="8">
        <v>600</v>
      </c>
      <c r="D59" s="16" t="s">
        <v>1162</v>
      </c>
      <c r="E59" s="17"/>
      <c r="F59" s="4">
        <v>1</v>
      </c>
      <c r="G59" s="5"/>
    </row>
    <row r="60" spans="1:7" ht="15" outlineLevel="1">
      <c r="A60" s="8">
        <v>22163</v>
      </c>
      <c r="B60" s="8" t="s">
        <v>305</v>
      </c>
      <c r="C60" s="8">
        <v>600</v>
      </c>
      <c r="D60" s="16" t="s">
        <v>1163</v>
      </c>
      <c r="E60" s="17"/>
      <c r="F60" s="4">
        <v>8</v>
      </c>
      <c r="G60" s="5"/>
    </row>
    <row r="61" spans="1:7" ht="15" outlineLevel="1">
      <c r="A61" s="8">
        <v>22164</v>
      </c>
      <c r="B61" s="8" t="s">
        <v>306</v>
      </c>
      <c r="C61" s="8">
        <v>600</v>
      </c>
      <c r="D61" s="16" t="s">
        <v>1163</v>
      </c>
      <c r="E61" s="17"/>
      <c r="F61" s="4">
        <v>5</v>
      </c>
      <c r="G61" s="5"/>
    </row>
    <row r="62" spans="1:7" ht="15" outlineLevel="1">
      <c r="A62" s="8">
        <v>22165</v>
      </c>
      <c r="B62" s="8" t="s">
        <v>307</v>
      </c>
      <c r="C62" s="8">
        <v>600</v>
      </c>
      <c r="D62" s="16" t="s">
        <v>1163</v>
      </c>
      <c r="E62" s="17"/>
      <c r="F62" s="4">
        <v>4</v>
      </c>
      <c r="G62" s="5"/>
    </row>
    <row r="63" spans="1:7" ht="15" outlineLevel="1">
      <c r="A63" s="8">
        <v>22160</v>
      </c>
      <c r="B63" s="8" t="s">
        <v>308</v>
      </c>
      <c r="C63" s="8">
        <v>600</v>
      </c>
      <c r="D63" s="16" t="s">
        <v>1162</v>
      </c>
      <c r="E63" s="17"/>
      <c r="F63" s="4">
        <v>1</v>
      </c>
      <c r="G63" s="5"/>
    </row>
    <row r="64" spans="1:7" ht="15" outlineLevel="1">
      <c r="A64" s="8">
        <v>22166</v>
      </c>
      <c r="B64" s="8" t="s">
        <v>309</v>
      </c>
      <c r="C64" s="8">
        <v>600</v>
      </c>
      <c r="D64" s="16" t="s">
        <v>1163</v>
      </c>
      <c r="E64" s="17"/>
      <c r="F64" s="4">
        <v>3</v>
      </c>
      <c r="G64" s="5"/>
    </row>
    <row r="65" spans="1:7" ht="15" outlineLevel="1">
      <c r="A65" s="8">
        <v>22191</v>
      </c>
      <c r="B65" s="8" t="s">
        <v>310</v>
      </c>
      <c r="C65" s="8">
        <v>600</v>
      </c>
      <c r="D65" s="16" t="s">
        <v>1165</v>
      </c>
      <c r="E65" s="17"/>
      <c r="F65" s="4">
        <v>1</v>
      </c>
      <c r="G65" s="5"/>
    </row>
    <row r="66" spans="1:7" ht="15" outlineLevel="1">
      <c r="A66" s="8">
        <v>22172</v>
      </c>
      <c r="B66" s="8" t="s">
        <v>311</v>
      </c>
      <c r="C66" s="8">
        <v>600</v>
      </c>
      <c r="D66" s="16" t="s">
        <v>1166</v>
      </c>
      <c r="E66" s="17"/>
      <c r="F66" s="4">
        <v>3</v>
      </c>
      <c r="G66" s="5"/>
    </row>
    <row r="67" spans="1:7" ht="15" outlineLevel="1">
      <c r="A67" s="8">
        <v>22173</v>
      </c>
      <c r="B67" s="8" t="s">
        <v>312</v>
      </c>
      <c r="C67" s="8">
        <v>600</v>
      </c>
      <c r="D67" s="16" t="s">
        <v>1166</v>
      </c>
      <c r="E67" s="17"/>
      <c r="F67" s="4">
        <v>3</v>
      </c>
      <c r="G67" s="5"/>
    </row>
    <row r="68" spans="1:7" ht="15" outlineLevel="1">
      <c r="A68" s="8">
        <v>22174</v>
      </c>
      <c r="B68" s="8" t="s">
        <v>313</v>
      </c>
      <c r="C68" s="8">
        <v>600</v>
      </c>
      <c r="D68" s="16" t="s">
        <v>1166</v>
      </c>
      <c r="E68" s="17"/>
      <c r="F68" s="4">
        <v>1</v>
      </c>
      <c r="G68" s="5"/>
    </row>
    <row r="69" spans="1:6" ht="15" outlineLevel="1">
      <c r="A69" s="8">
        <v>35381</v>
      </c>
      <c r="B69" s="8" t="s">
        <v>484</v>
      </c>
      <c r="C69" s="8">
        <v>600</v>
      </c>
      <c r="D69" s="16" t="str">
        <f>HYPERLINK("http://odejda-optom.org/pictures/d4t654tg4g4ergw.jpg")</f>
        <v>http://odejda-optom.org/pictures/d4t654tg4g4ergw.jpg</v>
      </c>
      <c r="E69" s="20"/>
      <c r="F69" s="4">
        <v>7</v>
      </c>
    </row>
    <row r="70" spans="1:6" ht="15" outlineLevel="1">
      <c r="A70" s="8">
        <v>35385</v>
      </c>
      <c r="B70" s="8" t="s">
        <v>485</v>
      </c>
      <c r="C70" s="8">
        <v>600</v>
      </c>
      <c r="D70" s="16" t="str">
        <f>HYPERLINK("http://odejda-optom.org/pictures/d4t654tg4g4ergw.jpg")</f>
        <v>http://odejda-optom.org/pictures/d4t654tg4g4ergw.jpg</v>
      </c>
      <c r="E70" s="20"/>
      <c r="F70" s="4">
        <v>1</v>
      </c>
    </row>
    <row r="71" spans="1:6" ht="15" outlineLevel="1">
      <c r="A71" s="8">
        <v>38793</v>
      </c>
      <c r="B71" s="8" t="s">
        <v>354</v>
      </c>
      <c r="C71" s="8">
        <v>650</v>
      </c>
      <c r="D71" s="16" t="str">
        <f>HYPERLINK("http://odejda-optom.org/pictures/c7043f29c86e868765325af5bfd74c77.jpg")</f>
        <v>http://odejda-optom.org/pictures/c7043f29c86e868765325af5bfd74c77.jpg</v>
      </c>
      <c r="E71" s="20"/>
      <c r="F71" s="4">
        <v>1</v>
      </c>
    </row>
    <row r="72" spans="1:6" ht="15" outlineLevel="1">
      <c r="A72" s="8">
        <v>38797</v>
      </c>
      <c r="B72" s="8" t="s">
        <v>355</v>
      </c>
      <c r="C72" s="8">
        <v>650</v>
      </c>
      <c r="D72" s="16" t="str">
        <f>HYPERLINK("http://odejda-optom.org/pictures/c7043f29c86e868765325af5bfd74c77.jpg")</f>
        <v>http://odejda-optom.org/pictures/c7043f29c86e868765325af5bfd74c77.jpg</v>
      </c>
      <c r="E72" s="20"/>
      <c r="F72" s="4">
        <v>6</v>
      </c>
    </row>
    <row r="73" spans="1:6" ht="15" outlineLevel="1">
      <c r="A73" s="8">
        <v>38789</v>
      </c>
      <c r="B73" s="8" t="s">
        <v>356</v>
      </c>
      <c r="C73" s="8">
        <v>650</v>
      </c>
      <c r="D73" s="16" t="str">
        <f>HYPERLINK("http://odejda-optom.org/pictures/c7043f29c86e868765325af5bfd74c77.jpg")</f>
        <v>http://odejda-optom.org/pictures/c7043f29c86e868765325af5bfd74c77.jpg</v>
      </c>
      <c r="E73" s="20"/>
      <c r="F73" s="4">
        <v>4</v>
      </c>
    </row>
    <row r="74" spans="1:6" ht="15" outlineLevel="1">
      <c r="A74" s="8">
        <v>38791</v>
      </c>
      <c r="B74" s="8" t="s">
        <v>357</v>
      </c>
      <c r="C74" s="8">
        <v>650</v>
      </c>
      <c r="D74" s="16" t="str">
        <f>HYPERLINK("http://odejda-optom.org/pictures/c7043f29c86e868765325af5bfd74c77.jpg")</f>
        <v>http://odejda-optom.org/pictures/c7043f29c86e868765325af5bfd74c77.jpg</v>
      </c>
      <c r="E74" s="20"/>
      <c r="F74" s="4">
        <v>4</v>
      </c>
    </row>
    <row r="75" spans="1:6" ht="15" outlineLevel="1">
      <c r="A75" s="8">
        <v>39789</v>
      </c>
      <c r="B75" s="8" t="s">
        <v>372</v>
      </c>
      <c r="C75" s="8">
        <v>650</v>
      </c>
      <c r="D75" s="16" t="str">
        <f>HYPERLINK("http://odejda-optom.org/pictures/c73a82055c661317f14106bb3b0eb773.jpg")</f>
        <v>http://odejda-optom.org/pictures/c73a82055c661317f14106bb3b0eb773.jpg</v>
      </c>
      <c r="E75" s="20"/>
      <c r="F75" s="4">
        <v>5</v>
      </c>
    </row>
    <row r="76" spans="1:6" ht="15" outlineLevel="1">
      <c r="A76" s="8">
        <v>39791</v>
      </c>
      <c r="B76" s="8" t="s">
        <v>373</v>
      </c>
      <c r="C76" s="8">
        <v>650</v>
      </c>
      <c r="D76" s="16" t="str">
        <f>HYPERLINK("http://odejda-optom.org/pictures/c73a82055c661317f14106bb3b0eb773.jpg")</f>
        <v>http://odejda-optom.org/pictures/c73a82055c661317f14106bb3b0eb773.jpg</v>
      </c>
      <c r="E76" s="20"/>
      <c r="F76" s="4">
        <v>1</v>
      </c>
    </row>
    <row r="77" spans="1:6" ht="15" outlineLevel="1">
      <c r="A77" s="8">
        <v>39792</v>
      </c>
      <c r="B77" s="8" t="s">
        <v>374</v>
      </c>
      <c r="C77" s="8">
        <v>650</v>
      </c>
      <c r="D77" s="16" t="str">
        <f>HYPERLINK("http://odejda-optom.org/pictures/c73a82055c661317f14106bb3b0eb773.jpg")</f>
        <v>http://odejda-optom.org/pictures/c73a82055c661317f14106bb3b0eb773.jpg</v>
      </c>
      <c r="E77" s="20"/>
      <c r="F77" s="4">
        <v>1</v>
      </c>
    </row>
    <row r="78" spans="1:6" ht="15" outlineLevel="1">
      <c r="A78" s="8">
        <v>39784</v>
      </c>
      <c r="B78" s="8" t="s">
        <v>376</v>
      </c>
      <c r="C78" s="8">
        <v>650</v>
      </c>
      <c r="D78" s="16" t="str">
        <f>HYPERLINK("http://odejda-optom.org/pictures/4fb37d34065363eafdffd36a939cac99.jpg")</f>
        <v>http://odejda-optom.org/pictures/4fb37d34065363eafdffd36a939cac99.jpg</v>
      </c>
      <c r="E78" s="20"/>
      <c r="F78" s="4">
        <v>4</v>
      </c>
    </row>
    <row r="79" spans="1:6" ht="15" outlineLevel="1">
      <c r="A79" s="8">
        <v>39785</v>
      </c>
      <c r="B79" s="8" t="s">
        <v>377</v>
      </c>
      <c r="C79" s="8">
        <v>650</v>
      </c>
      <c r="D79" s="16" t="str">
        <f>HYPERLINK("http://odejda-optom.org/pictures/4fb37d34065363eafdffd36a939cac99.jpg")</f>
        <v>http://odejda-optom.org/pictures/4fb37d34065363eafdffd36a939cac99.jpg</v>
      </c>
      <c r="E79" s="20"/>
      <c r="F79" s="4">
        <v>5</v>
      </c>
    </row>
    <row r="80" spans="1:6" ht="15" outlineLevel="1">
      <c r="A80" s="8">
        <v>39786</v>
      </c>
      <c r="B80" s="8" t="s">
        <v>378</v>
      </c>
      <c r="C80" s="8">
        <v>650</v>
      </c>
      <c r="D80" s="16" t="str">
        <f>HYPERLINK("http://odejda-optom.org/pictures/4fb37d34065363eafdffd36a939cac99.jpg")</f>
        <v>http://odejda-optom.org/pictures/4fb37d34065363eafdffd36a939cac99.jpg</v>
      </c>
      <c r="E80" s="20"/>
      <c r="F80" s="4">
        <v>2</v>
      </c>
    </row>
    <row r="81" spans="1:6" ht="15" outlineLevel="1">
      <c r="A81" s="8">
        <v>39787</v>
      </c>
      <c r="B81" s="8" t="s">
        <v>379</v>
      </c>
      <c r="C81" s="8">
        <v>650</v>
      </c>
      <c r="D81" s="16" t="str">
        <f>HYPERLINK("http://odejda-optom.org/pictures/4fb37d34065363eafdffd36a939cac99.jpg")</f>
        <v>http://odejda-optom.org/pictures/4fb37d34065363eafdffd36a939cac99.jpg</v>
      </c>
      <c r="E81" s="20"/>
      <c r="F81" s="4">
        <v>2</v>
      </c>
    </row>
    <row r="82" spans="1:6" ht="15" outlineLevel="1">
      <c r="A82" s="8">
        <v>29857</v>
      </c>
      <c r="B82" s="8" t="s">
        <v>314</v>
      </c>
      <c r="C82" s="8">
        <v>700</v>
      </c>
      <c r="D82" s="16" t="str">
        <f>HYPERLINK("http://odejda-optom.org/pictures/2014fobs_1502.jpg")</f>
        <v>http://odejda-optom.org/pictures/2014fobs_1502.jpg</v>
      </c>
      <c r="E82" s="20"/>
      <c r="F82" s="4">
        <v>1</v>
      </c>
    </row>
    <row r="83" spans="1:6" ht="15" outlineLevel="1">
      <c r="A83" s="8">
        <v>29858</v>
      </c>
      <c r="B83" s="8" t="s">
        <v>315</v>
      </c>
      <c r="C83" s="8">
        <v>700</v>
      </c>
      <c r="D83" s="16" t="str">
        <f>HYPERLINK("http://odejda-optom.org/pictures/2014fobs_1502.jpg")</f>
        <v>http://odejda-optom.org/pictures/2014fobs_1502.jpg</v>
      </c>
      <c r="E83" s="20"/>
      <c r="F83" s="4">
        <v>1</v>
      </c>
    </row>
    <row r="84" spans="1:6" ht="15" outlineLevel="1">
      <c r="A84" s="8">
        <v>29859</v>
      </c>
      <c r="B84" s="8" t="s">
        <v>316</v>
      </c>
      <c r="C84" s="8">
        <v>700</v>
      </c>
      <c r="D84" s="16" t="str">
        <f>HYPERLINK("http://odejda-optom.org/pictures/2014fobs_1502.jpg")</f>
        <v>http://odejda-optom.org/pictures/2014fobs_1502.jpg</v>
      </c>
      <c r="E84" s="20"/>
      <c r="F84" s="4">
        <v>1</v>
      </c>
    </row>
    <row r="85" spans="1:6" ht="15" outlineLevel="1">
      <c r="A85" s="8">
        <v>29860</v>
      </c>
      <c r="B85" s="8" t="s">
        <v>317</v>
      </c>
      <c r="C85" s="8">
        <v>700</v>
      </c>
      <c r="D85" s="16" t="str">
        <f>HYPERLINK("http://odejda-optom.org/pictures/2014fobs_1502.jpg")</f>
        <v>http://odejda-optom.org/pictures/2014fobs_1502.jpg</v>
      </c>
      <c r="E85" s="20"/>
      <c r="F85" s="4">
        <v>1</v>
      </c>
    </row>
    <row r="86" spans="1:6" ht="15" outlineLevel="1">
      <c r="A86" s="8">
        <v>29861</v>
      </c>
      <c r="B86" s="8" t="s">
        <v>318</v>
      </c>
      <c r="C86" s="8">
        <v>700</v>
      </c>
      <c r="D86" s="16" t="str">
        <f>HYPERLINK("http://odejda-optom.org/pictures/2014fobs_1502.jpg")</f>
        <v>http://odejda-optom.org/pictures/2014fobs_1502.jpg</v>
      </c>
      <c r="E86" s="20"/>
      <c r="F86" s="4">
        <v>1</v>
      </c>
    </row>
    <row r="87" spans="1:6" ht="15" outlineLevel="1">
      <c r="A87" s="8">
        <v>29803</v>
      </c>
      <c r="B87" s="8" t="s">
        <v>319</v>
      </c>
      <c r="C87" s="8">
        <v>700</v>
      </c>
      <c r="D87" s="16" t="str">
        <f>HYPERLINK("http://odejda-optom.org/pictures/2016fobs_15100.jpg")</f>
        <v>http://odejda-optom.org/pictures/2016fobs_15100.jpg</v>
      </c>
      <c r="E87" s="20"/>
      <c r="F87" s="4">
        <v>1</v>
      </c>
    </row>
    <row r="88" spans="1:6" ht="15" outlineLevel="1">
      <c r="A88" s="8">
        <v>29814</v>
      </c>
      <c r="B88" s="8" t="s">
        <v>320</v>
      </c>
      <c r="C88" s="8">
        <v>700</v>
      </c>
      <c r="D88" s="16" t="str">
        <f>HYPERLINK("http://odejda-optom.org/pictures/2016fobs_15112_1.jpg")</f>
        <v>http://odejda-optom.org/pictures/2016fobs_15112_1.jpg</v>
      </c>
      <c r="E88" s="20"/>
      <c r="F88" s="4">
        <v>2</v>
      </c>
    </row>
    <row r="89" spans="1:6" ht="15" outlineLevel="1">
      <c r="A89" s="8">
        <v>29817</v>
      </c>
      <c r="B89" s="8" t="s">
        <v>321</v>
      </c>
      <c r="C89" s="8">
        <v>700</v>
      </c>
      <c r="D89" s="16" t="str">
        <f>HYPERLINK("http://odejda-optom.org/pictures/2016fobs_15112_1.jpg")</f>
        <v>http://odejda-optom.org/pictures/2016fobs_15112_1.jpg</v>
      </c>
      <c r="E89" s="20"/>
      <c r="F89" s="4">
        <v>3</v>
      </c>
    </row>
    <row r="90" spans="1:6" ht="15" outlineLevel="1">
      <c r="A90" s="8">
        <v>29818</v>
      </c>
      <c r="B90" s="8" t="s">
        <v>322</v>
      </c>
      <c r="C90" s="8">
        <v>700</v>
      </c>
      <c r="D90" s="16" t="str">
        <f>HYPERLINK("http://odejda-optom.org/pictures/2016fobs_15112_1.jpg")</f>
        <v>http://odejda-optom.org/pictures/2016fobs_15112_1.jpg</v>
      </c>
      <c r="E90" s="20"/>
      <c r="F90" s="4">
        <v>4</v>
      </c>
    </row>
    <row r="91" spans="1:6" ht="15" outlineLevel="1">
      <c r="A91" s="8">
        <v>29868</v>
      </c>
      <c r="B91" s="8" t="s">
        <v>323</v>
      </c>
      <c r="C91" s="8">
        <v>700</v>
      </c>
      <c r="D91" s="16" t="str">
        <f>HYPERLINK("http://odejda-optom.org/pictures/2016fobs_15122_1.jpg")</f>
        <v>http://odejda-optom.org/pictures/2016fobs_15122_1.jpg</v>
      </c>
      <c r="E91" s="20"/>
      <c r="F91" s="4">
        <v>2</v>
      </c>
    </row>
    <row r="92" spans="1:6" ht="15" outlineLevel="1">
      <c r="A92" s="8">
        <v>29873</v>
      </c>
      <c r="B92" s="8" t="s">
        <v>324</v>
      </c>
      <c r="C92" s="8">
        <v>700</v>
      </c>
      <c r="D92" s="16" t="str">
        <f>HYPERLINK("http://odejda-optom.org/pictures/2016fobs_15122_1.jpg")</f>
        <v>http://odejda-optom.org/pictures/2016fobs_15122_1.jpg</v>
      </c>
      <c r="E92" s="20"/>
      <c r="F92" s="4">
        <v>1</v>
      </c>
    </row>
    <row r="93" spans="1:6" ht="15" outlineLevel="1">
      <c r="A93" s="8">
        <v>29871</v>
      </c>
      <c r="B93" s="8" t="s">
        <v>325</v>
      </c>
      <c r="C93" s="8">
        <v>700</v>
      </c>
      <c r="D93" s="16" t="str">
        <f>HYPERLINK("http://odejda-optom.org/pictures/2016fobs_15122_1.jpg")</f>
        <v>http://odejda-optom.org/pictures/2016fobs_15122_1.jpg</v>
      </c>
      <c r="E93" s="20"/>
      <c r="F93" s="4">
        <v>1</v>
      </c>
    </row>
    <row r="94" spans="1:6" ht="15" outlineLevel="1">
      <c r="A94" s="8">
        <v>29872</v>
      </c>
      <c r="B94" s="8" t="s">
        <v>326</v>
      </c>
      <c r="C94" s="8">
        <v>700</v>
      </c>
      <c r="D94" s="16" t="str">
        <f>HYPERLINK("http://odejda-optom.org/pictures/2016fobs_15122_1.jpg")</f>
        <v>http://odejda-optom.org/pictures/2016fobs_15122_1.jpg</v>
      </c>
      <c r="E94" s="20"/>
      <c r="F94" s="4">
        <v>1</v>
      </c>
    </row>
    <row r="95" spans="1:6" ht="15" outlineLevel="1">
      <c r="A95" s="8">
        <v>29895</v>
      </c>
      <c r="B95" s="8" t="s">
        <v>327</v>
      </c>
      <c r="C95" s="8">
        <v>700</v>
      </c>
      <c r="D95" s="16" t="str">
        <f aca="true" t="shared" si="0" ref="D95:D104">HYPERLINK("http://odejda-optom.org/pictures/2014fobs_15126.jpg")</f>
        <v>http://odejda-optom.org/pictures/2014fobs_15126.jpg</v>
      </c>
      <c r="E95" s="20"/>
      <c r="F95" s="4">
        <v>6</v>
      </c>
    </row>
    <row r="96" spans="1:6" ht="15" outlineLevel="1">
      <c r="A96" s="8">
        <v>29890</v>
      </c>
      <c r="B96" s="8" t="s">
        <v>328</v>
      </c>
      <c r="C96" s="8">
        <v>700</v>
      </c>
      <c r="D96" s="16" t="str">
        <f t="shared" si="0"/>
        <v>http://odejda-optom.org/pictures/2014fobs_15126.jpg</v>
      </c>
      <c r="E96" s="20"/>
      <c r="F96" s="4">
        <v>2</v>
      </c>
    </row>
    <row r="97" spans="1:6" ht="15" outlineLevel="1">
      <c r="A97" s="8">
        <v>29896</v>
      </c>
      <c r="B97" s="8" t="s">
        <v>329</v>
      </c>
      <c r="C97" s="8">
        <v>700</v>
      </c>
      <c r="D97" s="16" t="str">
        <f t="shared" si="0"/>
        <v>http://odejda-optom.org/pictures/2014fobs_15126.jpg</v>
      </c>
      <c r="E97" s="20"/>
      <c r="F97" s="4">
        <v>2</v>
      </c>
    </row>
    <row r="98" spans="1:6" ht="15" outlineLevel="1">
      <c r="A98" s="8">
        <v>29891</v>
      </c>
      <c r="B98" s="8" t="s">
        <v>330</v>
      </c>
      <c r="C98" s="8">
        <v>700</v>
      </c>
      <c r="D98" s="16" t="str">
        <f t="shared" si="0"/>
        <v>http://odejda-optom.org/pictures/2014fobs_15126.jpg</v>
      </c>
      <c r="E98" s="20"/>
      <c r="F98" s="4">
        <v>5</v>
      </c>
    </row>
    <row r="99" spans="1:6" ht="15" outlineLevel="1">
      <c r="A99" s="8">
        <v>29897</v>
      </c>
      <c r="B99" s="8" t="s">
        <v>331</v>
      </c>
      <c r="C99" s="8">
        <v>700</v>
      </c>
      <c r="D99" s="16" t="str">
        <f t="shared" si="0"/>
        <v>http://odejda-optom.org/pictures/2014fobs_15126.jpg</v>
      </c>
      <c r="E99" s="20"/>
      <c r="F99" s="4">
        <v>3</v>
      </c>
    </row>
    <row r="100" spans="1:6" ht="15" outlineLevel="1">
      <c r="A100" s="8">
        <v>29892</v>
      </c>
      <c r="B100" s="8" t="s">
        <v>332</v>
      </c>
      <c r="C100" s="8">
        <v>700</v>
      </c>
      <c r="D100" s="16" t="str">
        <f t="shared" si="0"/>
        <v>http://odejda-optom.org/pictures/2014fobs_15126.jpg</v>
      </c>
      <c r="E100" s="20"/>
      <c r="F100" s="4">
        <v>4</v>
      </c>
    </row>
    <row r="101" spans="1:6" ht="15" outlineLevel="1">
      <c r="A101" s="8">
        <v>29898</v>
      </c>
      <c r="B101" s="8" t="s">
        <v>333</v>
      </c>
      <c r="C101" s="8">
        <v>700</v>
      </c>
      <c r="D101" s="16" t="str">
        <f t="shared" si="0"/>
        <v>http://odejda-optom.org/pictures/2014fobs_15126.jpg</v>
      </c>
      <c r="E101" s="20"/>
      <c r="F101" s="4">
        <v>5</v>
      </c>
    </row>
    <row r="102" spans="1:6" ht="15" outlineLevel="1">
      <c r="A102" s="8">
        <v>29893</v>
      </c>
      <c r="B102" s="8" t="s">
        <v>334</v>
      </c>
      <c r="C102" s="8">
        <v>700</v>
      </c>
      <c r="D102" s="16" t="str">
        <f t="shared" si="0"/>
        <v>http://odejda-optom.org/pictures/2014fobs_15126.jpg</v>
      </c>
      <c r="E102" s="20"/>
      <c r="F102" s="4">
        <v>2</v>
      </c>
    </row>
    <row r="103" spans="1:6" ht="15" outlineLevel="1">
      <c r="A103" s="8">
        <v>29899</v>
      </c>
      <c r="B103" s="8" t="s">
        <v>335</v>
      </c>
      <c r="C103" s="8">
        <v>700</v>
      </c>
      <c r="D103" s="16" t="str">
        <f t="shared" si="0"/>
        <v>http://odejda-optom.org/pictures/2014fobs_15126.jpg</v>
      </c>
      <c r="E103" s="20"/>
      <c r="F103" s="4">
        <v>4</v>
      </c>
    </row>
    <row r="104" spans="1:6" ht="15" outlineLevel="1">
      <c r="A104" s="8">
        <v>29894</v>
      </c>
      <c r="B104" s="8" t="s">
        <v>336</v>
      </c>
      <c r="C104" s="8">
        <v>700</v>
      </c>
      <c r="D104" s="16" t="str">
        <f t="shared" si="0"/>
        <v>http://odejda-optom.org/pictures/2014fobs_15126.jpg</v>
      </c>
      <c r="E104" s="20"/>
      <c r="F104" s="4">
        <v>3</v>
      </c>
    </row>
    <row r="105" spans="1:6" ht="15" outlineLevel="1">
      <c r="A105" s="8">
        <v>29888</v>
      </c>
      <c r="B105" s="8" t="s">
        <v>337</v>
      </c>
      <c r="C105" s="8">
        <v>700</v>
      </c>
      <c r="D105" s="16" t="str">
        <f>HYPERLINK("http://odejda-optom.org/pictures/2014fobs_15132.jpg")</f>
        <v>http://odejda-optom.org/pictures/2014fobs_15132.jpg</v>
      </c>
      <c r="E105" s="20"/>
      <c r="F105" s="4">
        <v>3</v>
      </c>
    </row>
    <row r="106" spans="1:6" ht="15" outlineLevel="1">
      <c r="A106" s="8">
        <v>29883</v>
      </c>
      <c r="B106" s="8" t="s">
        <v>338</v>
      </c>
      <c r="C106" s="8">
        <v>700</v>
      </c>
      <c r="D106" s="16" t="str">
        <f>HYPERLINK("http://odejda-optom.org/pictures/2014fobs_15132.jpg")</f>
        <v>http://odejda-optom.org/pictures/2014fobs_15132.jpg</v>
      </c>
      <c r="E106" s="20"/>
      <c r="F106" s="4">
        <v>4</v>
      </c>
    </row>
    <row r="107" spans="1:7" ht="15" outlineLevel="1">
      <c r="A107" s="8">
        <v>33234</v>
      </c>
      <c r="B107" s="14" t="s">
        <v>339</v>
      </c>
      <c r="C107" s="8">
        <v>700</v>
      </c>
      <c r="D107" s="16" t="s">
        <v>1201</v>
      </c>
      <c r="E107" s="20"/>
      <c r="F107" s="4">
        <v>1</v>
      </c>
      <c r="G107" s="5"/>
    </row>
    <row r="108" spans="1:6" ht="15" outlineLevel="1">
      <c r="A108" s="8">
        <v>33835</v>
      </c>
      <c r="B108" s="8" t="s">
        <v>727</v>
      </c>
      <c r="C108" s="8">
        <v>700</v>
      </c>
      <c r="D108" s="16" t="str">
        <f>HYPERLINK("http://odejda-optom.org/pictures/2016fobs_1801.jpg")</f>
        <v>http://odejda-optom.org/pictures/2016fobs_1801.jpg</v>
      </c>
      <c r="E108" s="20"/>
      <c r="F108" s="4">
        <v>1</v>
      </c>
    </row>
    <row r="109" spans="1:6" ht="15" outlineLevel="1">
      <c r="A109" s="8">
        <v>33836</v>
      </c>
      <c r="B109" s="8" t="s">
        <v>728</v>
      </c>
      <c r="C109" s="8">
        <v>700</v>
      </c>
      <c r="D109" s="16" t="str">
        <f>HYPERLINK("http://odejda-optom.org/pictures/2016fobs_1801.jpg")</f>
        <v>http://odejda-optom.org/pictures/2016fobs_1801.jpg</v>
      </c>
      <c r="E109" s="20"/>
      <c r="F109" s="4">
        <v>1</v>
      </c>
    </row>
    <row r="110" spans="1:6" ht="15" outlineLevel="1">
      <c r="A110" s="8">
        <v>15082</v>
      </c>
      <c r="B110" s="8" t="s">
        <v>848</v>
      </c>
      <c r="C110" s="8">
        <v>700</v>
      </c>
      <c r="D110" s="16" t="s">
        <v>1167</v>
      </c>
      <c r="E110" s="17"/>
      <c r="F110" s="4">
        <v>3</v>
      </c>
    </row>
    <row r="111" spans="1:6" ht="15" outlineLevel="1">
      <c r="A111" s="8">
        <v>15980</v>
      </c>
      <c r="B111" s="8" t="s">
        <v>849</v>
      </c>
      <c r="C111" s="8">
        <v>700</v>
      </c>
      <c r="D111" s="16" t="s">
        <v>1168</v>
      </c>
      <c r="E111" s="17"/>
      <c r="F111" s="4">
        <v>1</v>
      </c>
    </row>
    <row r="112" spans="1:6" ht="15" outlineLevel="1">
      <c r="A112" s="8">
        <v>33855</v>
      </c>
      <c r="B112" s="8" t="s">
        <v>850</v>
      </c>
      <c r="C112" s="8">
        <v>700</v>
      </c>
      <c r="D112" s="16" t="str">
        <f>HYPERLINK("http://odejda-optom.org/pictures/2016fobs_1015.jpg")</f>
        <v>http://odejda-optom.org/pictures/2016fobs_1015.jpg</v>
      </c>
      <c r="E112" s="20"/>
      <c r="F112" s="4">
        <v>3</v>
      </c>
    </row>
    <row r="113" spans="1:6" ht="15" outlineLevel="1">
      <c r="A113" s="8">
        <v>26093</v>
      </c>
      <c r="B113" s="8" t="s">
        <v>851</v>
      </c>
      <c r="C113" s="8">
        <v>700</v>
      </c>
      <c r="D113" s="16" t="str">
        <f>HYPERLINK("http://odejda-optom.org/pictures/14160-1.jpg")</f>
        <v>http://odejda-optom.org/pictures/14160-1.jpg</v>
      </c>
      <c r="E113" s="20"/>
      <c r="F113" s="4">
        <v>1</v>
      </c>
    </row>
    <row r="114" spans="1:6" ht="15" outlineLevel="1">
      <c r="A114" s="8">
        <v>26094</v>
      </c>
      <c r="B114" s="8" t="s">
        <v>852</v>
      </c>
      <c r="C114" s="8">
        <v>700</v>
      </c>
      <c r="D114" s="16" t="str">
        <f>HYPERLINK("http://odejda-optom.org/pictures/14160-1.jpg")</f>
        <v>http://odejda-optom.org/pictures/14160-1.jpg</v>
      </c>
      <c r="E114" s="20"/>
      <c r="F114" s="4">
        <v>1</v>
      </c>
    </row>
    <row r="115" spans="1:6" ht="15" outlineLevel="1">
      <c r="A115" s="8">
        <v>26068</v>
      </c>
      <c r="B115" s="8" t="s">
        <v>853</v>
      </c>
      <c r="C115" s="8">
        <v>700</v>
      </c>
      <c r="D115" s="16" t="str">
        <f>HYPERLINK("http://odejda-optom.org/pictures/14172-1.jpg")</f>
        <v>http://odejda-optom.org/pictures/14172-1.jpg</v>
      </c>
      <c r="E115" s="20"/>
      <c r="F115" s="4">
        <v>1</v>
      </c>
    </row>
    <row r="116" spans="1:6" ht="15" outlineLevel="1">
      <c r="A116" s="8">
        <v>26072</v>
      </c>
      <c r="B116" s="8" t="s">
        <v>854</v>
      </c>
      <c r="C116" s="8">
        <v>700</v>
      </c>
      <c r="D116" s="16" t="str">
        <f>HYPERLINK("http://odejda-optom.org/pictures/14172-1.jpg")</f>
        <v>http://odejda-optom.org/pictures/14172-1.jpg</v>
      </c>
      <c r="E116" s="20"/>
      <c r="F116" s="4">
        <v>1</v>
      </c>
    </row>
    <row r="117" spans="1:6" ht="15" outlineLevel="1">
      <c r="A117" s="8">
        <v>33905</v>
      </c>
      <c r="B117" s="8" t="s">
        <v>1110</v>
      </c>
      <c r="C117" s="8">
        <v>700</v>
      </c>
      <c r="D117" s="16" t="str">
        <f>HYPERLINK("http://odejda-optom.org/pictures/2016fobs_1802.jpg")</f>
        <v>http://odejda-optom.org/pictures/2016fobs_1802.jpg</v>
      </c>
      <c r="E117" s="20"/>
      <c r="F117" s="4">
        <v>1</v>
      </c>
    </row>
    <row r="118" spans="1:6" ht="15" outlineLevel="1">
      <c r="A118" s="8">
        <v>42889</v>
      </c>
      <c r="B118" s="8" t="s">
        <v>125</v>
      </c>
      <c r="C118" s="8">
        <v>740</v>
      </c>
      <c r="D118" s="16" t="str">
        <f aca="true" t="shared" si="1" ref="D118:D124">HYPERLINK("http://odejda-optom.org/pictures/f08a4710c85063e5e072c06d6c9c8b0b.jpg")</f>
        <v>http://odejda-optom.org/pictures/f08a4710c85063e5e072c06d6c9c8b0b.jpg</v>
      </c>
      <c r="E118" s="20"/>
      <c r="F118" s="4">
        <v>1</v>
      </c>
    </row>
    <row r="119" spans="1:6" ht="15" outlineLevel="1">
      <c r="A119" s="8">
        <v>42890</v>
      </c>
      <c r="B119" s="8" t="s">
        <v>126</v>
      </c>
      <c r="C119" s="8">
        <v>740</v>
      </c>
      <c r="D119" s="16" t="str">
        <f t="shared" si="1"/>
        <v>http://odejda-optom.org/pictures/f08a4710c85063e5e072c06d6c9c8b0b.jpg</v>
      </c>
      <c r="E119" s="20"/>
      <c r="F119" s="4">
        <v>1</v>
      </c>
    </row>
    <row r="120" spans="1:6" ht="15" outlineLevel="1">
      <c r="A120" s="8">
        <v>42891</v>
      </c>
      <c r="B120" s="8" t="s">
        <v>127</v>
      </c>
      <c r="C120" s="8">
        <v>740</v>
      </c>
      <c r="D120" s="16" t="str">
        <f t="shared" si="1"/>
        <v>http://odejda-optom.org/pictures/f08a4710c85063e5e072c06d6c9c8b0b.jpg</v>
      </c>
      <c r="E120" s="20"/>
      <c r="F120" s="4">
        <v>1</v>
      </c>
    </row>
    <row r="121" spans="1:6" ht="15" outlineLevel="1">
      <c r="A121" s="8">
        <v>42886</v>
      </c>
      <c r="B121" s="8" t="s">
        <v>128</v>
      </c>
      <c r="C121" s="8">
        <v>740</v>
      </c>
      <c r="D121" s="16" t="str">
        <f t="shared" si="1"/>
        <v>http://odejda-optom.org/pictures/f08a4710c85063e5e072c06d6c9c8b0b.jpg</v>
      </c>
      <c r="E121" s="20"/>
      <c r="F121" s="4">
        <v>2</v>
      </c>
    </row>
    <row r="122" spans="1:6" ht="15" outlineLevel="1">
      <c r="A122" s="8">
        <v>42892</v>
      </c>
      <c r="B122" s="8" t="s">
        <v>129</v>
      </c>
      <c r="C122" s="8">
        <v>740</v>
      </c>
      <c r="D122" s="16" t="str">
        <f t="shared" si="1"/>
        <v>http://odejda-optom.org/pictures/f08a4710c85063e5e072c06d6c9c8b0b.jpg</v>
      </c>
      <c r="E122" s="20"/>
      <c r="F122" s="4">
        <v>1</v>
      </c>
    </row>
    <row r="123" spans="1:6" ht="15" outlineLevel="1">
      <c r="A123" s="8">
        <v>42887</v>
      </c>
      <c r="B123" s="8" t="s">
        <v>130</v>
      </c>
      <c r="C123" s="8">
        <v>740</v>
      </c>
      <c r="D123" s="16" t="str">
        <f t="shared" si="1"/>
        <v>http://odejda-optom.org/pictures/f08a4710c85063e5e072c06d6c9c8b0b.jpg</v>
      </c>
      <c r="E123" s="20"/>
      <c r="F123" s="4">
        <v>1</v>
      </c>
    </row>
    <row r="124" spans="1:6" ht="15" outlineLevel="1">
      <c r="A124" s="8">
        <v>42893</v>
      </c>
      <c r="B124" s="8" t="s">
        <v>131</v>
      </c>
      <c r="C124" s="8">
        <v>740</v>
      </c>
      <c r="D124" s="16" t="str">
        <f t="shared" si="1"/>
        <v>http://odejda-optom.org/pictures/f08a4710c85063e5e072c06d6c9c8b0b.jpg</v>
      </c>
      <c r="E124" s="20"/>
      <c r="F124" s="4">
        <v>1</v>
      </c>
    </row>
    <row r="125" spans="1:6" ht="15" outlineLevel="1">
      <c r="A125" s="8">
        <v>42894</v>
      </c>
      <c r="B125" s="8" t="s">
        <v>132</v>
      </c>
      <c r="C125" s="8">
        <v>740</v>
      </c>
      <c r="D125" s="16" t="str">
        <f>HYPERLINK("http://odejda-optom.org/pictures/6449c5034fb7dd67126d6597d6f91e73.jpg")</f>
        <v>http://odejda-optom.org/pictures/6449c5034fb7dd67126d6597d6f91e73.jpg</v>
      </c>
      <c r="E125" s="20"/>
      <c r="F125" s="4">
        <v>2</v>
      </c>
    </row>
    <row r="126" spans="1:6" ht="15" outlineLevel="1">
      <c r="A126" s="8">
        <v>42899</v>
      </c>
      <c r="B126" s="8" t="s">
        <v>133</v>
      </c>
      <c r="C126" s="8">
        <v>740</v>
      </c>
      <c r="D126" s="16" t="str">
        <f>HYPERLINK("http://odejda-optom.org/pictures/6449c5034fb7dd67126d6597d6f91e73.jpg")</f>
        <v>http://odejda-optom.org/pictures/6449c5034fb7dd67126d6597d6f91e73.jpg</v>
      </c>
      <c r="E126" s="20"/>
      <c r="F126" s="4">
        <v>1</v>
      </c>
    </row>
    <row r="127" spans="1:6" ht="15" outlineLevel="1">
      <c r="A127" s="8">
        <v>42895</v>
      </c>
      <c r="B127" s="8" t="s">
        <v>134</v>
      </c>
      <c r="C127" s="8">
        <v>740</v>
      </c>
      <c r="D127" s="16" t="str">
        <f>HYPERLINK("http://odejda-optom.org/pictures/6449c5034fb7dd67126d6597d6f91e73.jpg")</f>
        <v>http://odejda-optom.org/pictures/6449c5034fb7dd67126d6597d6f91e73.jpg</v>
      </c>
      <c r="E127" s="20"/>
      <c r="F127" s="4">
        <v>1</v>
      </c>
    </row>
    <row r="128" spans="1:6" ht="15" outlineLevel="1">
      <c r="A128" s="8">
        <v>42896</v>
      </c>
      <c r="B128" s="8" t="s">
        <v>135</v>
      </c>
      <c r="C128" s="8">
        <v>740</v>
      </c>
      <c r="D128" s="16" t="str">
        <f>HYPERLINK("http://odejda-optom.org/pictures/6449c5034fb7dd67126d6597d6f91e73.jpg")</f>
        <v>http://odejda-optom.org/pictures/6449c5034fb7dd67126d6597d6f91e73.jpg</v>
      </c>
      <c r="E128" s="20"/>
      <c r="F128" s="4">
        <v>1</v>
      </c>
    </row>
    <row r="129" spans="1:6" ht="15" outlineLevel="1">
      <c r="A129" s="8">
        <v>29960</v>
      </c>
      <c r="B129" s="8" t="s">
        <v>64</v>
      </c>
      <c r="C129" s="8">
        <v>800</v>
      </c>
      <c r="D129" s="16" t="str">
        <f>HYPERLINK("http://odejda-optom.org/pictures/2016fobs_s1529_1.jpg")</f>
        <v>http://odejda-optom.org/pictures/2016fobs_s1529_1.jpg</v>
      </c>
      <c r="E129" s="20"/>
      <c r="F129" s="4">
        <v>1</v>
      </c>
    </row>
    <row r="130" spans="1:6" ht="15" outlineLevel="1">
      <c r="A130" s="8">
        <v>29955</v>
      </c>
      <c r="B130" s="8" t="s">
        <v>65</v>
      </c>
      <c r="C130" s="8">
        <v>800</v>
      </c>
      <c r="D130" s="16" t="str">
        <f>HYPERLINK("http://odejda-optom.org/pictures/2016fobs_s1529_1.jpg")</f>
        <v>http://odejda-optom.org/pictures/2016fobs_s1529_1.jpg</v>
      </c>
      <c r="E130" s="20"/>
      <c r="F130" s="4">
        <v>2</v>
      </c>
    </row>
    <row r="131" spans="1:6" ht="15" outlineLevel="1">
      <c r="A131" s="8">
        <v>29961</v>
      </c>
      <c r="B131" s="8" t="s">
        <v>66</v>
      </c>
      <c r="C131" s="8">
        <v>800</v>
      </c>
      <c r="D131" s="16" t="str">
        <f>HYPERLINK("http://odejda-optom.org/pictures/2016fobs_s1529_1.jpg")</f>
        <v>http://odejda-optom.org/pictures/2016fobs_s1529_1.jpg</v>
      </c>
      <c r="E131" s="20"/>
      <c r="F131" s="4">
        <v>1</v>
      </c>
    </row>
    <row r="132" spans="1:6" ht="15" outlineLevel="1">
      <c r="A132" s="8">
        <v>29956</v>
      </c>
      <c r="B132" s="8" t="s">
        <v>67</v>
      </c>
      <c r="C132" s="8">
        <v>800</v>
      </c>
      <c r="D132" s="16" t="str">
        <f>HYPERLINK("http://odejda-optom.org/pictures/2016fobs_s1529_1.jpg")</f>
        <v>http://odejda-optom.org/pictures/2016fobs_s1529_1.jpg</v>
      </c>
      <c r="E132" s="20"/>
      <c r="F132" s="4">
        <v>4</v>
      </c>
    </row>
    <row r="133" spans="1:6" ht="15" outlineLevel="1">
      <c r="A133" s="8">
        <v>29953</v>
      </c>
      <c r="B133" s="8" t="s">
        <v>68</v>
      </c>
      <c r="C133" s="8">
        <v>800</v>
      </c>
      <c r="D133" s="16" t="str">
        <f>HYPERLINK("http://odejda-optom.org/pictures/2014fobs_s1537.jpg")</f>
        <v>http://odejda-optom.org/pictures/2014fobs_s1537.jpg</v>
      </c>
      <c r="E133" s="20"/>
      <c r="F133" s="4">
        <v>1</v>
      </c>
    </row>
    <row r="134" spans="1:6" ht="15" outlineLevel="1">
      <c r="A134" s="8">
        <v>29952</v>
      </c>
      <c r="B134" s="8" t="s">
        <v>69</v>
      </c>
      <c r="C134" s="8">
        <v>800</v>
      </c>
      <c r="D134" s="16" t="str">
        <f>HYPERLINK("http://odejda-optom.org/pictures/2014fobs_s1537.jpg")</f>
        <v>http://odejda-optom.org/pictures/2014fobs_s1537.jpg</v>
      </c>
      <c r="E134" s="20"/>
      <c r="F134" s="4">
        <v>1</v>
      </c>
    </row>
    <row r="135" spans="1:6" ht="15" outlineLevel="1">
      <c r="A135" s="8">
        <v>29949</v>
      </c>
      <c r="B135" s="8" t="s">
        <v>70</v>
      </c>
      <c r="C135" s="8">
        <v>800</v>
      </c>
      <c r="D135" s="16" t="str">
        <f>HYPERLINK("http://odejda-optom.org/pictures/2014fobs_s1537.jpg")</f>
        <v>http://odejda-optom.org/pictures/2014fobs_s1537.jpg</v>
      </c>
      <c r="E135" s="20"/>
      <c r="F135" s="4">
        <v>1</v>
      </c>
    </row>
    <row r="136" spans="1:6" ht="15" outlineLevel="1">
      <c r="A136" s="8">
        <v>29993</v>
      </c>
      <c r="B136" s="8" t="s">
        <v>71</v>
      </c>
      <c r="C136" s="8">
        <v>800</v>
      </c>
      <c r="D136" s="16" t="str">
        <f>HYPERLINK("http://odejda-optom.org/pictures/2016fobs_s1548_1.jpg")</f>
        <v>http://odejda-optom.org/pictures/2016fobs_s1548_1.jpg</v>
      </c>
      <c r="E136" s="20"/>
      <c r="F136" s="4">
        <v>1</v>
      </c>
    </row>
    <row r="137" spans="1:6" ht="15" outlineLevel="1">
      <c r="A137" s="8">
        <v>29977</v>
      </c>
      <c r="B137" s="8" t="s">
        <v>72</v>
      </c>
      <c r="C137" s="8">
        <v>800</v>
      </c>
      <c r="D137" s="16" t="str">
        <f>HYPERLINK("http://odejda-optom.org/pictures/2014fobs_1555.jpg")</f>
        <v>http://odejda-optom.org/pictures/2014fobs_1555.jpg</v>
      </c>
      <c r="E137" s="20"/>
      <c r="F137" s="4">
        <v>6</v>
      </c>
    </row>
    <row r="138" spans="1:6" ht="15" outlineLevel="1">
      <c r="A138" s="8">
        <v>29978</v>
      </c>
      <c r="B138" s="8" t="s">
        <v>73</v>
      </c>
      <c r="C138" s="8">
        <v>800</v>
      </c>
      <c r="D138" s="16" t="str">
        <f>HYPERLINK("http://odejda-optom.org/pictures/2014fobs_1555.jpg")</f>
        <v>http://odejda-optom.org/pictures/2014fobs_1555.jpg</v>
      </c>
      <c r="E138" s="20"/>
      <c r="F138" s="4">
        <v>2</v>
      </c>
    </row>
    <row r="139" spans="1:6" ht="15" outlineLevel="1">
      <c r="A139" s="8">
        <v>29979</v>
      </c>
      <c r="B139" s="8" t="s">
        <v>74</v>
      </c>
      <c r="C139" s="8">
        <v>800</v>
      </c>
      <c r="D139" s="16" t="str">
        <f>HYPERLINK("http://odejda-optom.org/pictures/2014fobs_1555.jpg")</f>
        <v>http://odejda-optom.org/pictures/2014fobs_1555.jpg</v>
      </c>
      <c r="E139" s="20"/>
      <c r="F139" s="4">
        <v>4</v>
      </c>
    </row>
    <row r="140" spans="1:6" ht="15" outlineLevel="1">
      <c r="A140" s="8">
        <v>34888</v>
      </c>
      <c r="B140" s="8" t="s">
        <v>75</v>
      </c>
      <c r="C140" s="8">
        <v>800</v>
      </c>
      <c r="D140" s="16" t="str">
        <f>HYPERLINK("http://odejda-optom.org/pictures/2017_lokinis_w15.jpg")</f>
        <v>http://odejda-optom.org/pictures/2017_lokinis_w15.jpg</v>
      </c>
      <c r="E140" s="20"/>
      <c r="F140" s="4">
        <v>1</v>
      </c>
    </row>
    <row r="141" spans="1:6" ht="15" outlineLevel="1">
      <c r="A141" s="8">
        <v>34889</v>
      </c>
      <c r="B141" s="8" t="s">
        <v>76</v>
      </c>
      <c r="C141" s="8">
        <v>800</v>
      </c>
      <c r="D141" s="16" t="str">
        <f>HYPERLINK("http://odejda-optom.org/pictures/2017_lokinis_w15.jpg")</f>
        <v>http://odejda-optom.org/pictures/2017_lokinis_w15.jpg</v>
      </c>
      <c r="E141" s="20"/>
      <c r="F141" s="4">
        <v>1</v>
      </c>
    </row>
    <row r="142" spans="1:6" ht="15" outlineLevel="1">
      <c r="A142" s="8">
        <v>39261</v>
      </c>
      <c r="B142" s="8" t="s">
        <v>80</v>
      </c>
      <c r="C142" s="8">
        <v>800</v>
      </c>
      <c r="D142" s="16" t="s">
        <v>1169</v>
      </c>
      <c r="E142" s="17"/>
      <c r="F142" s="4">
        <v>3</v>
      </c>
    </row>
    <row r="143" spans="1:6" ht="15" outlineLevel="1">
      <c r="A143" s="8">
        <v>39255</v>
      </c>
      <c r="B143" s="8" t="s">
        <v>81</v>
      </c>
      <c r="C143" s="8">
        <v>800</v>
      </c>
      <c r="D143" s="16" t="s">
        <v>1170</v>
      </c>
      <c r="E143" s="17"/>
      <c r="F143" s="4">
        <v>3</v>
      </c>
    </row>
    <row r="144" spans="1:6" ht="15" outlineLevel="1">
      <c r="A144" s="8">
        <v>39263</v>
      </c>
      <c r="B144" s="8" t="s">
        <v>82</v>
      </c>
      <c r="C144" s="8">
        <v>800</v>
      </c>
      <c r="D144" s="16" t="s">
        <v>1169</v>
      </c>
      <c r="E144" s="17"/>
      <c r="F144" s="4">
        <v>3</v>
      </c>
    </row>
    <row r="145" spans="1:6" ht="15" outlineLevel="1">
      <c r="A145" s="8">
        <v>39256</v>
      </c>
      <c r="B145" s="8" t="s">
        <v>83</v>
      </c>
      <c r="C145" s="8">
        <v>800</v>
      </c>
      <c r="D145" s="16" t="s">
        <v>1170</v>
      </c>
      <c r="E145" s="17"/>
      <c r="F145" s="4">
        <v>3</v>
      </c>
    </row>
    <row r="146" spans="1:6" ht="15" outlineLevel="1">
      <c r="A146" s="8">
        <v>39264</v>
      </c>
      <c r="B146" s="8" t="s">
        <v>84</v>
      </c>
      <c r="C146" s="8">
        <v>800</v>
      </c>
      <c r="D146" s="16" t="s">
        <v>1169</v>
      </c>
      <c r="E146" s="17"/>
      <c r="F146" s="4">
        <v>5</v>
      </c>
    </row>
    <row r="147" spans="1:6" ht="15" outlineLevel="1">
      <c r="A147" s="8">
        <v>39257</v>
      </c>
      <c r="B147" s="8" t="s">
        <v>85</v>
      </c>
      <c r="C147" s="8">
        <v>800</v>
      </c>
      <c r="D147" s="16" t="s">
        <v>1170</v>
      </c>
      <c r="E147" s="17"/>
      <c r="F147" s="4">
        <v>4</v>
      </c>
    </row>
    <row r="148" spans="1:6" ht="15" outlineLevel="1">
      <c r="A148" s="8">
        <v>39265</v>
      </c>
      <c r="B148" s="8" t="s">
        <v>86</v>
      </c>
      <c r="C148" s="8">
        <v>800</v>
      </c>
      <c r="D148" s="16" t="s">
        <v>1169</v>
      </c>
      <c r="E148" s="17"/>
      <c r="F148" s="4">
        <v>5</v>
      </c>
    </row>
    <row r="149" spans="1:6" ht="15" outlineLevel="1">
      <c r="A149" s="8">
        <v>39258</v>
      </c>
      <c r="B149" s="8" t="s">
        <v>87</v>
      </c>
      <c r="C149" s="8">
        <v>800</v>
      </c>
      <c r="D149" s="16" t="s">
        <v>1170</v>
      </c>
      <c r="E149" s="17"/>
      <c r="F149" s="4">
        <v>5</v>
      </c>
    </row>
    <row r="150" spans="1:6" ht="15" outlineLevel="1">
      <c r="A150" s="8">
        <v>39266</v>
      </c>
      <c r="B150" s="8" t="s">
        <v>88</v>
      </c>
      <c r="C150" s="8">
        <v>800</v>
      </c>
      <c r="D150" s="16" t="s">
        <v>1169</v>
      </c>
      <c r="E150" s="17"/>
      <c r="F150" s="4">
        <v>3</v>
      </c>
    </row>
    <row r="151" spans="1:6" ht="15" outlineLevel="1">
      <c r="A151" s="8">
        <v>39259</v>
      </c>
      <c r="B151" s="8" t="s">
        <v>89</v>
      </c>
      <c r="C151" s="8">
        <v>800</v>
      </c>
      <c r="D151" s="16" t="s">
        <v>1170</v>
      </c>
      <c r="E151" s="17"/>
      <c r="F151" s="4">
        <v>3</v>
      </c>
    </row>
    <row r="152" spans="1:6" ht="15" outlineLevel="1">
      <c r="A152" s="8">
        <v>39267</v>
      </c>
      <c r="B152" s="8" t="s">
        <v>90</v>
      </c>
      <c r="C152" s="8">
        <v>800</v>
      </c>
      <c r="D152" s="16" t="s">
        <v>1169</v>
      </c>
      <c r="E152" s="17"/>
      <c r="F152" s="4">
        <v>5</v>
      </c>
    </row>
    <row r="153" spans="1:6" ht="15" outlineLevel="1">
      <c r="A153" s="8">
        <v>39260</v>
      </c>
      <c r="B153" s="8" t="s">
        <v>91</v>
      </c>
      <c r="C153" s="8">
        <v>800</v>
      </c>
      <c r="D153" s="16" t="s">
        <v>1170</v>
      </c>
      <c r="E153" s="17"/>
      <c r="F153" s="4">
        <v>1</v>
      </c>
    </row>
    <row r="154" spans="1:6" ht="15" outlineLevel="1">
      <c r="A154" s="8">
        <v>30059</v>
      </c>
      <c r="B154" s="8" t="s">
        <v>92</v>
      </c>
      <c r="C154" s="8">
        <v>800</v>
      </c>
      <c r="D154" s="16" t="str">
        <f>HYPERLINK("http://odejda-optom.org/pictures/2014fobs_1520.jpg")</f>
        <v>http://odejda-optom.org/pictures/2014fobs_1520.jpg</v>
      </c>
      <c r="E154" s="20"/>
      <c r="F154" s="4">
        <v>1</v>
      </c>
    </row>
    <row r="155" spans="1:6" ht="15" outlineLevel="1">
      <c r="A155" s="8">
        <v>42904</v>
      </c>
      <c r="B155" s="8" t="s">
        <v>120</v>
      </c>
      <c r="C155" s="8">
        <v>800</v>
      </c>
      <c r="D155" s="16" t="str">
        <f>HYPERLINK("http://odejda-optom.org/pictures/6efb66c3a8e6136a93719917693bf760.jpg")</f>
        <v>http://odejda-optom.org/pictures/6efb66c3a8e6136a93719917693bf760.jpg</v>
      </c>
      <c r="E155" s="20"/>
      <c r="F155" s="4">
        <v>2</v>
      </c>
    </row>
    <row r="156" spans="1:6" ht="15" outlineLevel="1">
      <c r="A156" s="8">
        <v>42905</v>
      </c>
      <c r="B156" s="8" t="s">
        <v>121</v>
      </c>
      <c r="C156" s="8">
        <v>800</v>
      </c>
      <c r="D156" s="16" t="str">
        <f>HYPERLINK("http://odejda-optom.org/pictures/6efb66c3a8e6136a93719917693bf760.jpg")</f>
        <v>http://odejda-optom.org/pictures/6efb66c3a8e6136a93719917693bf760.jpg</v>
      </c>
      <c r="E156" s="20"/>
      <c r="F156" s="4">
        <v>1</v>
      </c>
    </row>
    <row r="157" spans="1:6" ht="15" outlineLevel="1">
      <c r="A157" s="8">
        <v>42906</v>
      </c>
      <c r="B157" s="8" t="s">
        <v>122</v>
      </c>
      <c r="C157" s="8">
        <v>800</v>
      </c>
      <c r="D157" s="16" t="str">
        <f>HYPERLINK("http://odejda-optom.org/pictures/6efb66c3a8e6136a93719917693bf760.jpg")</f>
        <v>http://odejda-optom.org/pictures/6efb66c3a8e6136a93719917693bf760.jpg</v>
      </c>
      <c r="E157" s="20"/>
      <c r="F157" s="4">
        <v>1</v>
      </c>
    </row>
    <row r="158" spans="1:6" ht="15" outlineLevel="1">
      <c r="A158" s="8">
        <v>42907</v>
      </c>
      <c r="B158" s="8" t="s">
        <v>123</v>
      </c>
      <c r="C158" s="8">
        <v>800</v>
      </c>
      <c r="D158" s="16" t="str">
        <f>HYPERLINK("http://odejda-optom.org/pictures/6efb66c3a8e6136a93719917693bf760.jpg")</f>
        <v>http://odejda-optom.org/pictures/6efb66c3a8e6136a93719917693bf760.jpg</v>
      </c>
      <c r="E158" s="20"/>
      <c r="F158" s="4">
        <v>1</v>
      </c>
    </row>
    <row r="159" spans="1:6" ht="15" outlineLevel="1">
      <c r="A159" s="8">
        <v>42908</v>
      </c>
      <c r="B159" s="8" t="s">
        <v>124</v>
      </c>
      <c r="C159" s="8">
        <v>800</v>
      </c>
      <c r="D159" s="16" t="str">
        <f>HYPERLINK("http://odejda-optom.org/pictures/6efb66c3a8e6136a93719917693bf760.jpg")</f>
        <v>http://odejda-optom.org/pictures/6efb66c3a8e6136a93719917693bf760.jpg</v>
      </c>
      <c r="E159" s="20"/>
      <c r="F159" s="4">
        <v>1</v>
      </c>
    </row>
    <row r="160" spans="1:6" ht="15" outlineLevel="1">
      <c r="A160" s="8">
        <v>22087</v>
      </c>
      <c r="B160" s="14" t="s">
        <v>154</v>
      </c>
      <c r="C160" s="8">
        <v>800</v>
      </c>
      <c r="D160" s="16" t="s">
        <v>1188</v>
      </c>
      <c r="E160" s="17"/>
      <c r="F160" s="4">
        <v>1</v>
      </c>
    </row>
    <row r="161" spans="1:6" ht="15" outlineLevel="1">
      <c r="A161" s="8">
        <v>29711</v>
      </c>
      <c r="B161" s="8" t="s">
        <v>155</v>
      </c>
      <c r="C161" s="8">
        <v>800</v>
      </c>
      <c r="D161" s="16" t="str">
        <f>HYPERLINK("http://odejda-optom.org/pictures/2016fobs_15121.jpg")</f>
        <v>http://odejda-optom.org/pictures/2016fobs_15121.jpg</v>
      </c>
      <c r="E161" s="20"/>
      <c r="F161" s="4">
        <v>1</v>
      </c>
    </row>
    <row r="162" spans="1:6" ht="15" outlineLevel="1">
      <c r="A162" s="8">
        <v>29713</v>
      </c>
      <c r="B162" s="8" t="s">
        <v>156</v>
      </c>
      <c r="C162" s="8">
        <v>800</v>
      </c>
      <c r="D162" s="16" t="str">
        <f>HYPERLINK("http://odejda-optom.org/pictures/2016fobs_15121.jpg")</f>
        <v>http://odejda-optom.org/pictures/2016fobs_15121.jpg</v>
      </c>
      <c r="E162" s="20"/>
      <c r="F162" s="4">
        <v>1</v>
      </c>
    </row>
    <row r="163" spans="1:6" ht="15" outlineLevel="1">
      <c r="A163" s="8">
        <v>29714</v>
      </c>
      <c r="B163" s="8" t="s">
        <v>157</v>
      </c>
      <c r="C163" s="8">
        <v>800</v>
      </c>
      <c r="D163" s="16" t="str">
        <f>HYPERLINK("http://odejda-optom.org/pictures/2016fobs_15121.jpg")</f>
        <v>http://odejda-optom.org/pictures/2016fobs_15121.jpg</v>
      </c>
      <c r="E163" s="20"/>
      <c r="F163" s="4">
        <v>1</v>
      </c>
    </row>
    <row r="164" spans="1:6" ht="15" outlineLevel="1">
      <c r="A164" s="8">
        <v>29709</v>
      </c>
      <c r="B164" s="8" t="s">
        <v>158</v>
      </c>
      <c r="C164" s="8">
        <v>800</v>
      </c>
      <c r="D164" s="16" t="str">
        <f>HYPERLINK("http://odejda-optom.org/pictures/2016fobs_15121.jpg")</f>
        <v>http://odejda-optom.org/pictures/2016fobs_15121.jpg</v>
      </c>
      <c r="E164" s="20"/>
      <c r="F164" s="4">
        <v>1</v>
      </c>
    </row>
    <row r="165" spans="1:6" ht="15" outlineLevel="1">
      <c r="A165" s="8">
        <v>30782</v>
      </c>
      <c r="B165" s="8" t="s">
        <v>159</v>
      </c>
      <c r="C165" s="8">
        <v>800</v>
      </c>
      <c r="D165" s="16" t="str">
        <f>HYPERLINK("http://odejda-optom.org/pictures/2016fobs_15_222_1.jpg")</f>
        <v>http://odejda-optom.org/pictures/2016fobs_15_222_1.jpg</v>
      </c>
      <c r="E165" s="20"/>
      <c r="F165" s="4">
        <v>1</v>
      </c>
    </row>
    <row r="166" spans="1:6" ht="15" outlineLevel="1">
      <c r="A166" s="8">
        <v>29781</v>
      </c>
      <c r="B166" s="8" t="s">
        <v>160</v>
      </c>
      <c r="C166" s="8">
        <v>800</v>
      </c>
      <c r="D166" s="16" t="str">
        <f>HYPERLINK("http://odejda-optom.org/pictures/2014fobs_1533.jpg")</f>
        <v>http://odejda-optom.org/pictures/2014fobs_1533.jpg</v>
      </c>
      <c r="E166" s="20"/>
      <c r="F166" s="4">
        <v>1</v>
      </c>
    </row>
    <row r="167" spans="1:6" ht="15" outlineLevel="1">
      <c r="A167" s="8">
        <v>29783</v>
      </c>
      <c r="B167" s="8" t="s">
        <v>161</v>
      </c>
      <c r="C167" s="8">
        <v>800</v>
      </c>
      <c r="D167" s="16" t="str">
        <f>HYPERLINK("http://odejda-optom.org/pictures/2014fobs_1533.jpg")</f>
        <v>http://odejda-optom.org/pictures/2014fobs_1533.jpg</v>
      </c>
      <c r="E167" s="20"/>
      <c r="F167" s="4">
        <v>1</v>
      </c>
    </row>
    <row r="168" spans="1:6" ht="15" outlineLevel="1">
      <c r="A168" s="8">
        <v>29784</v>
      </c>
      <c r="B168" s="8" t="s">
        <v>162</v>
      </c>
      <c r="C168" s="8">
        <v>800</v>
      </c>
      <c r="D168" s="16" t="str">
        <f>HYPERLINK("http://odejda-optom.org/pictures/2014fobs_1533.jpg")</f>
        <v>http://odejda-optom.org/pictures/2014fobs_1533.jpg</v>
      </c>
      <c r="E168" s="20"/>
      <c r="F168" s="4">
        <v>1</v>
      </c>
    </row>
    <row r="169" spans="1:6" ht="15" outlineLevel="1">
      <c r="A169" s="8">
        <v>29785</v>
      </c>
      <c r="B169" s="8" t="s">
        <v>163</v>
      </c>
      <c r="C169" s="8">
        <v>800</v>
      </c>
      <c r="D169" s="16" t="str">
        <f>HYPERLINK("http://odejda-optom.org/pictures/2014fobs_1533.jpg")</f>
        <v>http://odejda-optom.org/pictures/2014fobs_1533.jpg</v>
      </c>
      <c r="E169" s="20"/>
      <c r="F169" s="4">
        <v>1</v>
      </c>
    </row>
    <row r="170" spans="1:6" ht="15" outlineLevel="1">
      <c r="A170" s="8">
        <v>29744</v>
      </c>
      <c r="B170" s="8" t="s">
        <v>164</v>
      </c>
      <c r="C170" s="8">
        <v>800</v>
      </c>
      <c r="D170" s="16" t="str">
        <f aca="true" t="shared" si="2" ref="D170:D175">HYPERLINK("http://odejda-optom.org/pictures/2014fobs_1558.jpg")</f>
        <v>http://odejda-optom.org/pictures/2014fobs_1558.jpg</v>
      </c>
      <c r="E170" s="20"/>
      <c r="F170" s="4">
        <v>1</v>
      </c>
    </row>
    <row r="171" spans="1:6" ht="15" outlineLevel="1">
      <c r="A171" s="8">
        <v>29741</v>
      </c>
      <c r="B171" s="8" t="s">
        <v>165</v>
      </c>
      <c r="C171" s="8">
        <v>800</v>
      </c>
      <c r="D171" s="16" t="str">
        <f t="shared" si="2"/>
        <v>http://odejda-optom.org/pictures/2014fobs_1558.jpg</v>
      </c>
      <c r="E171" s="20"/>
      <c r="F171" s="4">
        <v>1</v>
      </c>
    </row>
    <row r="172" spans="1:6" ht="15" outlineLevel="1">
      <c r="A172" s="8">
        <v>29736</v>
      </c>
      <c r="B172" s="8" t="s">
        <v>166</v>
      </c>
      <c r="C172" s="8">
        <v>800</v>
      </c>
      <c r="D172" s="16" t="str">
        <f t="shared" si="2"/>
        <v>http://odejda-optom.org/pictures/2014fobs_1558.jpg</v>
      </c>
      <c r="E172" s="20"/>
      <c r="F172" s="4">
        <v>1</v>
      </c>
    </row>
    <row r="173" spans="1:6" ht="15" outlineLevel="1">
      <c r="A173" s="8">
        <v>29747</v>
      </c>
      <c r="B173" s="8" t="s">
        <v>167</v>
      </c>
      <c r="C173" s="8">
        <v>800</v>
      </c>
      <c r="D173" s="16" t="str">
        <f t="shared" si="2"/>
        <v>http://odejda-optom.org/pictures/2014fobs_1558.jpg</v>
      </c>
      <c r="E173" s="20"/>
      <c r="F173" s="4">
        <v>3</v>
      </c>
    </row>
    <row r="174" spans="1:6" ht="15" outlineLevel="1">
      <c r="A174" s="8">
        <v>29742</v>
      </c>
      <c r="B174" s="8" t="s">
        <v>168</v>
      </c>
      <c r="C174" s="8">
        <v>800</v>
      </c>
      <c r="D174" s="16" t="str">
        <f t="shared" si="2"/>
        <v>http://odejda-optom.org/pictures/2014fobs_1558.jpg</v>
      </c>
      <c r="E174" s="20"/>
      <c r="F174" s="4">
        <v>1</v>
      </c>
    </row>
    <row r="175" spans="1:6" ht="15" outlineLevel="1">
      <c r="A175" s="8">
        <v>29737</v>
      </c>
      <c r="B175" s="8" t="s">
        <v>169</v>
      </c>
      <c r="C175" s="8">
        <v>800</v>
      </c>
      <c r="D175" s="16" t="str">
        <f t="shared" si="2"/>
        <v>http://odejda-optom.org/pictures/2014fobs_1558.jpg</v>
      </c>
      <c r="E175" s="20"/>
      <c r="F175" s="4">
        <v>1</v>
      </c>
    </row>
    <row r="176" spans="1:6" ht="15" outlineLevel="1">
      <c r="A176" s="8">
        <v>29668</v>
      </c>
      <c r="B176" s="8" t="s">
        <v>170</v>
      </c>
      <c r="C176" s="8">
        <v>800</v>
      </c>
      <c r="D176" s="16" t="str">
        <f>HYPERLINK("http://odejda-optom.org/pictures/2014fobs_1570.jpg")</f>
        <v>http://odejda-optom.org/pictures/2014fobs_1570.jpg</v>
      </c>
      <c r="E176" s="20"/>
      <c r="F176" s="4">
        <v>1</v>
      </c>
    </row>
    <row r="177" spans="1:6" ht="15" outlineLevel="1">
      <c r="A177" s="8">
        <v>29664</v>
      </c>
      <c r="B177" s="8" t="s">
        <v>171</v>
      </c>
      <c r="C177" s="8">
        <v>800</v>
      </c>
      <c r="D177" s="16" t="str">
        <f>HYPERLINK("http://odejda-optom.org/pictures/2014fobs_1570.jpg")</f>
        <v>http://odejda-optom.org/pictures/2014fobs_1570.jpg</v>
      </c>
      <c r="E177" s="20"/>
      <c r="F177" s="4">
        <v>4</v>
      </c>
    </row>
    <row r="178" spans="1:6" ht="15" outlineLevel="1">
      <c r="A178" s="8">
        <v>29670</v>
      </c>
      <c r="B178" s="8" t="s">
        <v>172</v>
      </c>
      <c r="C178" s="8">
        <v>800</v>
      </c>
      <c r="D178" s="16" t="str">
        <f>HYPERLINK("http://odejda-optom.org/pictures/2014fobs_1570.jpg")</f>
        <v>http://odejda-optom.org/pictures/2014fobs_1570.jpg</v>
      </c>
      <c r="E178" s="20"/>
      <c r="F178" s="4">
        <v>1</v>
      </c>
    </row>
    <row r="179" spans="1:6" ht="15" outlineLevel="1">
      <c r="A179" s="8">
        <v>29671</v>
      </c>
      <c r="B179" s="8" t="s">
        <v>173</v>
      </c>
      <c r="C179" s="8">
        <v>800</v>
      </c>
      <c r="D179" s="16" t="str">
        <f>HYPERLINK("http://odejda-optom.org/pictures/2014fobs_1570.jpg")</f>
        <v>http://odejda-optom.org/pictures/2014fobs_1570.jpg</v>
      </c>
      <c r="E179" s="20"/>
      <c r="F179" s="4">
        <v>1</v>
      </c>
    </row>
    <row r="180" spans="1:6" ht="15" outlineLevel="1">
      <c r="A180" s="8">
        <v>29700</v>
      </c>
      <c r="B180" s="8" t="s">
        <v>174</v>
      </c>
      <c r="C180" s="8">
        <v>800</v>
      </c>
      <c r="D180" s="16" t="str">
        <f>HYPERLINK("http://odejda-optom.org/pictures/2014fobs_1594.jpg")</f>
        <v>http://odejda-optom.org/pictures/2014fobs_1594.jpg</v>
      </c>
      <c r="E180" s="20"/>
      <c r="F180" s="4">
        <v>1</v>
      </c>
    </row>
    <row r="181" spans="1:6" ht="15" outlineLevel="1">
      <c r="A181" s="8">
        <v>29701</v>
      </c>
      <c r="B181" s="8" t="s">
        <v>175</v>
      </c>
      <c r="C181" s="8">
        <v>800</v>
      </c>
      <c r="D181" s="16" t="str">
        <f>HYPERLINK("http://odejda-optom.org/pictures/2014fobs_1594.jpg")</f>
        <v>http://odejda-optom.org/pictures/2014fobs_1594.jpg</v>
      </c>
      <c r="E181" s="20"/>
      <c r="F181" s="4">
        <v>3</v>
      </c>
    </row>
    <row r="182" spans="1:6" ht="15" outlineLevel="1">
      <c r="A182" s="8">
        <v>29702</v>
      </c>
      <c r="B182" s="8" t="s">
        <v>176</v>
      </c>
      <c r="C182" s="8">
        <v>800</v>
      </c>
      <c r="D182" s="16" t="str">
        <f>HYPERLINK("http://odejda-optom.org/pictures/2014fobs_1594.jpg")</f>
        <v>http://odejda-optom.org/pictures/2014fobs_1594.jpg</v>
      </c>
      <c r="E182" s="20"/>
      <c r="F182" s="4">
        <v>3</v>
      </c>
    </row>
    <row r="183" spans="1:6" ht="15" outlineLevel="1">
      <c r="A183" s="8">
        <v>29704</v>
      </c>
      <c r="B183" s="8" t="s">
        <v>177</v>
      </c>
      <c r="C183" s="8">
        <v>800</v>
      </c>
      <c r="D183" s="16" t="str">
        <f>HYPERLINK("http://odejda-optom.org/pictures/2014fobs_1594.jpg")</f>
        <v>http://odejda-optom.org/pictures/2014fobs_1594.jpg</v>
      </c>
      <c r="E183" s="20"/>
      <c r="F183" s="4">
        <v>1</v>
      </c>
    </row>
    <row r="184" spans="1:6" ht="15" outlineLevel="1">
      <c r="A184" s="8">
        <v>33318</v>
      </c>
      <c r="B184" s="8" t="s">
        <v>178</v>
      </c>
      <c r="C184" s="8">
        <v>800</v>
      </c>
      <c r="D184" s="16" t="str">
        <f>HYPERLINK("http://odejda-optom.org/pictures/1606.jpg")</f>
        <v>http://odejda-optom.org/pictures/1606.jpg</v>
      </c>
      <c r="E184" s="20"/>
      <c r="F184" s="4">
        <v>1</v>
      </c>
    </row>
    <row r="185" spans="1:6" ht="15" outlineLevel="1">
      <c r="A185" s="8">
        <v>33247</v>
      </c>
      <c r="B185" s="8" t="s">
        <v>179</v>
      </c>
      <c r="C185" s="8">
        <v>800</v>
      </c>
      <c r="D185" s="16" t="s">
        <v>1171</v>
      </c>
      <c r="E185" s="17"/>
      <c r="F185" s="4">
        <v>1</v>
      </c>
    </row>
    <row r="186" spans="1:7" ht="15" outlineLevel="1">
      <c r="A186" s="8">
        <v>33302</v>
      </c>
      <c r="B186" s="14" t="s">
        <v>180</v>
      </c>
      <c r="C186" s="8">
        <v>800</v>
      </c>
      <c r="D186" s="16" t="s">
        <v>1199</v>
      </c>
      <c r="E186" s="20"/>
      <c r="F186" s="4">
        <v>1</v>
      </c>
      <c r="G186" s="5"/>
    </row>
    <row r="187" spans="1:7" ht="15" outlineLevel="1">
      <c r="A187" s="8">
        <v>33305</v>
      </c>
      <c r="B187" s="14" t="s">
        <v>181</v>
      </c>
      <c r="C187" s="8">
        <v>800</v>
      </c>
      <c r="D187" s="16" t="s">
        <v>1199</v>
      </c>
      <c r="E187" s="20"/>
      <c r="F187" s="4">
        <v>1</v>
      </c>
      <c r="G187" s="5"/>
    </row>
    <row r="188" spans="1:7" ht="15" outlineLevel="1">
      <c r="A188" s="8">
        <v>33271</v>
      </c>
      <c r="B188" s="8" t="s">
        <v>182</v>
      </c>
      <c r="C188" s="8">
        <v>800</v>
      </c>
      <c r="D188" s="16" t="s">
        <v>1172</v>
      </c>
      <c r="E188" s="17"/>
      <c r="F188" s="4">
        <v>2</v>
      </c>
      <c r="G188" s="5"/>
    </row>
    <row r="189" spans="1:7" ht="15" outlineLevel="1">
      <c r="A189" s="8">
        <v>33272</v>
      </c>
      <c r="B189" s="8" t="s">
        <v>183</v>
      </c>
      <c r="C189" s="8">
        <v>800</v>
      </c>
      <c r="D189" s="16" t="s">
        <v>1172</v>
      </c>
      <c r="E189" s="17"/>
      <c r="F189" s="4">
        <v>1</v>
      </c>
      <c r="G189" s="5"/>
    </row>
    <row r="190" spans="1:6" ht="15" outlineLevel="1">
      <c r="A190" s="8">
        <v>33258</v>
      </c>
      <c r="B190" s="8" t="s">
        <v>184</v>
      </c>
      <c r="C190" s="8">
        <v>800</v>
      </c>
      <c r="D190" s="16" t="str">
        <f>HYPERLINK("http://odejda-optom.org/pictures/2016fobs_1660.jpg")</f>
        <v>http://odejda-optom.org/pictures/2016fobs_1660.jpg</v>
      </c>
      <c r="E190" s="20"/>
      <c r="F190" s="4">
        <v>1</v>
      </c>
    </row>
    <row r="191" spans="1:6" ht="15" outlineLevel="1">
      <c r="A191" s="8">
        <v>33277</v>
      </c>
      <c r="B191" s="8" t="s">
        <v>185</v>
      </c>
      <c r="C191" s="8">
        <v>800</v>
      </c>
      <c r="D191" s="16" t="str">
        <f>HYPERLINK("http://odejda-optom.org/pictures/2016fobs_1661.jpg")</f>
        <v>http://odejda-optom.org/pictures/2016fobs_1661.jpg</v>
      </c>
      <c r="E191" s="20"/>
      <c r="F191" s="4">
        <v>2</v>
      </c>
    </row>
    <row r="192" spans="1:6" ht="15" outlineLevel="1">
      <c r="A192" s="8">
        <v>22831</v>
      </c>
      <c r="B192" s="8" t="s">
        <v>290</v>
      </c>
      <c r="C192" s="8">
        <v>800</v>
      </c>
      <c r="D192" s="16" t="str">
        <f>HYPERLINK("http://odejda-optom.org/pictures/sg416d54gd1gdgwwee.jpg")</f>
        <v>http://odejda-optom.org/pictures/sg416d54gd1gdgwwee.jpg</v>
      </c>
      <c r="E192" s="20"/>
      <c r="F192" s="4">
        <v>1</v>
      </c>
    </row>
    <row r="193" spans="1:6" ht="15" outlineLevel="1">
      <c r="A193" s="8">
        <v>22832</v>
      </c>
      <c r="B193" s="8" t="s">
        <v>291</v>
      </c>
      <c r="C193" s="8">
        <v>800</v>
      </c>
      <c r="D193" s="16" t="str">
        <f>HYPERLINK("http://odejda-optom.org/pictures/sg416d54gd1gdgwwee.jpg")</f>
        <v>http://odejda-optom.org/pictures/sg416d54gd1gdgwwee.jpg</v>
      </c>
      <c r="E193" s="20"/>
      <c r="F193" s="4">
        <v>3</v>
      </c>
    </row>
    <row r="194" spans="1:6" ht="15" outlineLevel="1">
      <c r="A194" s="8">
        <v>22833</v>
      </c>
      <c r="B194" s="8" t="s">
        <v>292</v>
      </c>
      <c r="C194" s="8">
        <v>800</v>
      </c>
      <c r="D194" s="16" t="str">
        <f>HYPERLINK("http://odejda-optom.org/pictures/sg416d54gd1gdgwwee.jpg")</f>
        <v>http://odejda-optom.org/pictures/sg416d54gd1gdgwwee.jpg</v>
      </c>
      <c r="E194" s="20"/>
      <c r="F194" s="4">
        <v>1</v>
      </c>
    </row>
    <row r="195" spans="1:6" ht="15" outlineLevel="1">
      <c r="A195" s="8">
        <v>22834</v>
      </c>
      <c r="B195" s="8" t="s">
        <v>293</v>
      </c>
      <c r="C195" s="8">
        <v>800</v>
      </c>
      <c r="D195" s="16" t="str">
        <f>HYPERLINK("http://odejda-optom.org/pictures/sg416d54gd1gdgwwee.jpg")</f>
        <v>http://odejda-optom.org/pictures/sg416d54gd1gdgwwee.jpg</v>
      </c>
      <c r="E195" s="20"/>
      <c r="F195" s="4">
        <v>2</v>
      </c>
    </row>
    <row r="196" spans="1:7" ht="15" outlineLevel="1">
      <c r="A196" s="8">
        <v>19007</v>
      </c>
      <c r="B196" s="14" t="s">
        <v>510</v>
      </c>
      <c r="C196" s="8">
        <v>800</v>
      </c>
      <c r="D196" s="16" t="s">
        <v>1202</v>
      </c>
      <c r="E196" s="17"/>
      <c r="F196" s="4">
        <v>1</v>
      </c>
      <c r="G196" s="5"/>
    </row>
    <row r="197" spans="1:7" ht="15" outlineLevel="1">
      <c r="A197" s="8">
        <v>17248</v>
      </c>
      <c r="B197" s="14" t="s">
        <v>511</v>
      </c>
      <c r="C197" s="8">
        <v>800</v>
      </c>
      <c r="D197" s="16" t="s">
        <v>1202</v>
      </c>
      <c r="E197" s="17"/>
      <c r="F197" s="4">
        <v>1</v>
      </c>
      <c r="G197" s="5"/>
    </row>
    <row r="198" spans="1:7" ht="15" outlineLevel="1">
      <c r="A198" s="8">
        <v>18263</v>
      </c>
      <c r="B198" s="8" t="s">
        <v>655</v>
      </c>
      <c r="C198" s="8">
        <v>800</v>
      </c>
      <c r="D198" s="16" t="s">
        <v>1173</v>
      </c>
      <c r="E198" s="17"/>
      <c r="F198" s="4">
        <v>1</v>
      </c>
      <c r="G198" s="5"/>
    </row>
    <row r="199" spans="1:6" ht="15" outlineLevel="1">
      <c r="A199" s="8">
        <v>36913</v>
      </c>
      <c r="B199" s="8" t="s">
        <v>729</v>
      </c>
      <c r="C199" s="8">
        <v>800</v>
      </c>
      <c r="D199" s="16" t="str">
        <f aca="true" t="shared" si="3" ref="D199:D219">HYPERLINK("http://odejda-optom.org/pictures/2017_ 8739.jpg")</f>
        <v>http://odejda-optom.org/pictures/2017_ 8739.jpg</v>
      </c>
      <c r="E199" s="20"/>
      <c r="F199" s="4">
        <v>1</v>
      </c>
    </row>
    <row r="200" spans="1:6" ht="15" outlineLevel="1">
      <c r="A200" s="8">
        <v>36901</v>
      </c>
      <c r="B200" s="8" t="s">
        <v>730</v>
      </c>
      <c r="C200" s="8">
        <v>800</v>
      </c>
      <c r="D200" s="16" t="str">
        <f t="shared" si="3"/>
        <v>http://odejda-optom.org/pictures/2017_ 8739.jpg</v>
      </c>
      <c r="E200" s="20"/>
      <c r="F200" s="4">
        <v>1</v>
      </c>
    </row>
    <row r="201" spans="1:6" ht="15" outlineLevel="1">
      <c r="A201" s="8">
        <v>36919</v>
      </c>
      <c r="B201" s="8" t="s">
        <v>731</v>
      </c>
      <c r="C201" s="8">
        <v>800</v>
      </c>
      <c r="D201" s="16" t="str">
        <f t="shared" si="3"/>
        <v>http://odejda-optom.org/pictures/2017_ 8739.jpg</v>
      </c>
      <c r="E201" s="20"/>
      <c r="F201" s="4">
        <v>2</v>
      </c>
    </row>
    <row r="202" spans="1:6" ht="15" outlineLevel="1">
      <c r="A202" s="8">
        <v>36914</v>
      </c>
      <c r="B202" s="8" t="s">
        <v>732</v>
      </c>
      <c r="C202" s="8">
        <v>800</v>
      </c>
      <c r="D202" s="16" t="str">
        <f t="shared" si="3"/>
        <v>http://odejda-optom.org/pictures/2017_ 8739.jpg</v>
      </c>
      <c r="E202" s="20"/>
      <c r="F202" s="4">
        <v>4</v>
      </c>
    </row>
    <row r="203" spans="1:6" ht="15" outlineLevel="1">
      <c r="A203" s="8">
        <v>36902</v>
      </c>
      <c r="B203" s="8" t="s">
        <v>733</v>
      </c>
      <c r="C203" s="8">
        <v>800</v>
      </c>
      <c r="D203" s="16" t="str">
        <f t="shared" si="3"/>
        <v>http://odejda-optom.org/pictures/2017_ 8739.jpg</v>
      </c>
      <c r="E203" s="20"/>
      <c r="F203" s="4">
        <v>3</v>
      </c>
    </row>
    <row r="204" spans="1:6" ht="15" outlineLevel="1">
      <c r="A204" s="8">
        <v>36920</v>
      </c>
      <c r="B204" s="8" t="s">
        <v>734</v>
      </c>
      <c r="C204" s="8">
        <v>800</v>
      </c>
      <c r="D204" s="16" t="str">
        <f t="shared" si="3"/>
        <v>http://odejda-optom.org/pictures/2017_ 8739.jpg</v>
      </c>
      <c r="E204" s="20"/>
      <c r="F204" s="4">
        <v>2</v>
      </c>
    </row>
    <row r="205" spans="1:6" ht="15" outlineLevel="1">
      <c r="A205" s="8">
        <v>36915</v>
      </c>
      <c r="B205" s="8" t="s">
        <v>735</v>
      </c>
      <c r="C205" s="8">
        <v>800</v>
      </c>
      <c r="D205" s="16" t="str">
        <f t="shared" si="3"/>
        <v>http://odejda-optom.org/pictures/2017_ 8739.jpg</v>
      </c>
      <c r="E205" s="20"/>
      <c r="F205" s="4">
        <v>1</v>
      </c>
    </row>
    <row r="206" spans="1:6" ht="15" outlineLevel="1">
      <c r="A206" s="8">
        <v>36903</v>
      </c>
      <c r="B206" s="8" t="s">
        <v>736</v>
      </c>
      <c r="C206" s="8">
        <v>800</v>
      </c>
      <c r="D206" s="16" t="str">
        <f t="shared" si="3"/>
        <v>http://odejda-optom.org/pictures/2017_ 8739.jpg</v>
      </c>
      <c r="E206" s="20"/>
      <c r="F206" s="4">
        <v>3</v>
      </c>
    </row>
    <row r="207" spans="1:6" ht="15" outlineLevel="1">
      <c r="A207" s="8">
        <v>36921</v>
      </c>
      <c r="B207" s="8" t="s">
        <v>737</v>
      </c>
      <c r="C207" s="8">
        <v>800</v>
      </c>
      <c r="D207" s="16" t="str">
        <f t="shared" si="3"/>
        <v>http://odejda-optom.org/pictures/2017_ 8739.jpg</v>
      </c>
      <c r="E207" s="20"/>
      <c r="F207" s="4">
        <v>2</v>
      </c>
    </row>
    <row r="208" spans="1:6" ht="15" outlineLevel="1">
      <c r="A208" s="8">
        <v>36909</v>
      </c>
      <c r="B208" s="8" t="s">
        <v>738</v>
      </c>
      <c r="C208" s="8">
        <v>800</v>
      </c>
      <c r="D208" s="16" t="str">
        <f t="shared" si="3"/>
        <v>http://odejda-optom.org/pictures/2017_ 8739.jpg</v>
      </c>
      <c r="E208" s="20"/>
      <c r="F208" s="4">
        <v>2</v>
      </c>
    </row>
    <row r="209" spans="1:6" ht="15" outlineLevel="1">
      <c r="A209" s="8">
        <v>36916</v>
      </c>
      <c r="B209" s="8" t="s">
        <v>739</v>
      </c>
      <c r="C209" s="8">
        <v>800</v>
      </c>
      <c r="D209" s="16" t="str">
        <f t="shared" si="3"/>
        <v>http://odejda-optom.org/pictures/2017_ 8739.jpg</v>
      </c>
      <c r="E209" s="20"/>
      <c r="F209" s="4">
        <v>2</v>
      </c>
    </row>
    <row r="210" spans="1:6" ht="15" outlineLevel="1">
      <c r="A210" s="8">
        <v>36904</v>
      </c>
      <c r="B210" s="8" t="s">
        <v>740</v>
      </c>
      <c r="C210" s="8">
        <v>800</v>
      </c>
      <c r="D210" s="16" t="str">
        <f t="shared" si="3"/>
        <v>http://odejda-optom.org/pictures/2017_ 8739.jpg</v>
      </c>
      <c r="E210" s="20"/>
      <c r="F210" s="4">
        <v>1</v>
      </c>
    </row>
    <row r="211" spans="1:6" ht="15" outlineLevel="1">
      <c r="A211" s="8">
        <v>36922</v>
      </c>
      <c r="B211" s="8" t="s">
        <v>741</v>
      </c>
      <c r="C211" s="8">
        <v>800</v>
      </c>
      <c r="D211" s="16" t="str">
        <f t="shared" si="3"/>
        <v>http://odejda-optom.org/pictures/2017_ 8739.jpg</v>
      </c>
      <c r="E211" s="20"/>
      <c r="F211" s="4">
        <v>3</v>
      </c>
    </row>
    <row r="212" spans="1:6" ht="15" outlineLevel="1">
      <c r="A212" s="8">
        <v>36917</v>
      </c>
      <c r="B212" s="8" t="s">
        <v>742</v>
      </c>
      <c r="C212" s="8">
        <v>800</v>
      </c>
      <c r="D212" s="16" t="str">
        <f t="shared" si="3"/>
        <v>http://odejda-optom.org/pictures/2017_ 8739.jpg</v>
      </c>
      <c r="E212" s="20"/>
      <c r="F212" s="4">
        <v>2</v>
      </c>
    </row>
    <row r="213" spans="1:6" ht="15" outlineLevel="1">
      <c r="A213" s="8">
        <v>36905</v>
      </c>
      <c r="B213" s="8" t="s">
        <v>743</v>
      </c>
      <c r="C213" s="8">
        <v>800</v>
      </c>
      <c r="D213" s="16" t="str">
        <f t="shared" si="3"/>
        <v>http://odejda-optom.org/pictures/2017_ 8739.jpg</v>
      </c>
      <c r="E213" s="20"/>
      <c r="F213" s="4">
        <v>1</v>
      </c>
    </row>
    <row r="214" spans="1:6" ht="15" outlineLevel="1">
      <c r="A214" s="8">
        <v>36923</v>
      </c>
      <c r="B214" s="8" t="s">
        <v>744</v>
      </c>
      <c r="C214" s="8">
        <v>800</v>
      </c>
      <c r="D214" s="16" t="str">
        <f t="shared" si="3"/>
        <v>http://odejda-optom.org/pictures/2017_ 8739.jpg</v>
      </c>
      <c r="E214" s="20"/>
      <c r="F214" s="4">
        <v>2</v>
      </c>
    </row>
    <row r="215" spans="1:6" ht="15" outlineLevel="1">
      <c r="A215" s="8">
        <v>36911</v>
      </c>
      <c r="B215" s="8" t="s">
        <v>745</v>
      </c>
      <c r="C215" s="8">
        <v>800</v>
      </c>
      <c r="D215" s="16" t="str">
        <f t="shared" si="3"/>
        <v>http://odejda-optom.org/pictures/2017_ 8739.jpg</v>
      </c>
      <c r="E215" s="20"/>
      <c r="F215" s="4">
        <v>2</v>
      </c>
    </row>
    <row r="216" spans="1:6" ht="15" outlineLevel="1">
      <c r="A216" s="8">
        <v>36918</v>
      </c>
      <c r="B216" s="8" t="s">
        <v>746</v>
      </c>
      <c r="C216" s="8">
        <v>800</v>
      </c>
      <c r="D216" s="16" t="str">
        <f t="shared" si="3"/>
        <v>http://odejda-optom.org/pictures/2017_ 8739.jpg</v>
      </c>
      <c r="E216" s="20"/>
      <c r="F216" s="4">
        <v>2</v>
      </c>
    </row>
    <row r="217" spans="1:6" ht="15" outlineLevel="1">
      <c r="A217" s="8">
        <v>36906</v>
      </c>
      <c r="B217" s="8" t="s">
        <v>747</v>
      </c>
      <c r="C217" s="8">
        <v>800</v>
      </c>
      <c r="D217" s="16" t="str">
        <f t="shared" si="3"/>
        <v>http://odejda-optom.org/pictures/2017_ 8739.jpg</v>
      </c>
      <c r="E217" s="20"/>
      <c r="F217" s="4">
        <v>1</v>
      </c>
    </row>
    <row r="218" spans="1:6" ht="15" outlineLevel="1">
      <c r="A218" s="8">
        <v>36924</v>
      </c>
      <c r="B218" s="8" t="s">
        <v>748</v>
      </c>
      <c r="C218" s="8">
        <v>800</v>
      </c>
      <c r="D218" s="16" t="str">
        <f t="shared" si="3"/>
        <v>http://odejda-optom.org/pictures/2017_ 8739.jpg</v>
      </c>
      <c r="E218" s="20"/>
      <c r="F218" s="4">
        <v>1</v>
      </c>
    </row>
    <row r="219" spans="1:6" ht="15" outlineLevel="1">
      <c r="A219" s="8">
        <v>36912</v>
      </c>
      <c r="B219" s="8" t="s">
        <v>749</v>
      </c>
      <c r="C219" s="8">
        <v>800</v>
      </c>
      <c r="D219" s="16" t="str">
        <f t="shared" si="3"/>
        <v>http://odejda-optom.org/pictures/2017_ 8739.jpg</v>
      </c>
      <c r="E219" s="20"/>
      <c r="F219" s="4">
        <v>2</v>
      </c>
    </row>
    <row r="220" spans="1:6" ht="15" outlineLevel="1">
      <c r="A220" s="8">
        <v>33031</v>
      </c>
      <c r="B220" s="8" t="s">
        <v>1069</v>
      </c>
      <c r="C220" s="8">
        <v>800</v>
      </c>
      <c r="D220" s="16" t="str">
        <f>HYPERLINK("http://odejda-optom.org/pictures/s_8222.jpg")</f>
        <v>http://odejda-optom.org/pictures/s_8222.jpg</v>
      </c>
      <c r="E220" s="20"/>
      <c r="F220" s="4">
        <v>3</v>
      </c>
    </row>
    <row r="221" spans="1:6" ht="15" outlineLevel="1">
      <c r="A221" s="8">
        <v>33036</v>
      </c>
      <c r="B221" s="8" t="s">
        <v>1070</v>
      </c>
      <c r="C221" s="8">
        <v>800</v>
      </c>
      <c r="D221" s="16" t="str">
        <f>HYPERLINK("http://odejda-optom.org/pictures/s_8222.jpg")</f>
        <v>http://odejda-optom.org/pictures/s_8222.jpg</v>
      </c>
      <c r="E221" s="20"/>
      <c r="F221" s="4">
        <v>1</v>
      </c>
    </row>
    <row r="222" spans="1:6" ht="15" outlineLevel="1">
      <c r="A222" s="8">
        <v>33032</v>
      </c>
      <c r="B222" s="8" t="s">
        <v>1071</v>
      </c>
      <c r="C222" s="8">
        <v>800</v>
      </c>
      <c r="D222" s="16" t="str">
        <f>HYPERLINK("http://odejda-optom.org/pictures/s_8222.jpg")</f>
        <v>http://odejda-optom.org/pictures/s_8222.jpg</v>
      </c>
      <c r="E222" s="20"/>
      <c r="F222" s="4">
        <v>2</v>
      </c>
    </row>
    <row r="223" spans="1:6" ht="15" outlineLevel="1">
      <c r="A223" s="8">
        <v>33035</v>
      </c>
      <c r="B223" s="8" t="s">
        <v>1072</v>
      </c>
      <c r="C223" s="8">
        <v>800</v>
      </c>
      <c r="D223" s="16" t="str">
        <f>HYPERLINK("http://odejda-optom.org/pictures/s_8222.jpg")</f>
        <v>http://odejda-optom.org/pictures/s_8222.jpg</v>
      </c>
      <c r="E223" s="20"/>
      <c r="F223" s="4">
        <v>2</v>
      </c>
    </row>
    <row r="224" spans="1:6" ht="15" outlineLevel="1">
      <c r="A224" s="8">
        <v>33040</v>
      </c>
      <c r="B224" s="8" t="s">
        <v>1073</v>
      </c>
      <c r="C224" s="8">
        <v>800</v>
      </c>
      <c r="D224" s="16" t="str">
        <f>HYPERLINK("http://odejda-optom.org/pictures/s_8222.jpg")</f>
        <v>http://odejda-optom.org/pictures/s_8222.jpg</v>
      </c>
      <c r="E224" s="20"/>
      <c r="F224" s="4">
        <v>1</v>
      </c>
    </row>
    <row r="225" spans="1:6" ht="15" outlineLevel="1">
      <c r="A225" s="8">
        <v>33049</v>
      </c>
      <c r="B225" s="8" t="s">
        <v>1074</v>
      </c>
      <c r="C225" s="8">
        <v>800</v>
      </c>
      <c r="D225" s="16" t="str">
        <f>HYPERLINK("http://odejda-optom.org/pictures/s_8256.jpg")</f>
        <v>http://odejda-optom.org/pictures/s_8256.jpg</v>
      </c>
      <c r="E225" s="20"/>
      <c r="F225" s="4">
        <v>4</v>
      </c>
    </row>
    <row r="226" spans="1:6" ht="15" outlineLevel="1">
      <c r="A226" s="8">
        <v>33050</v>
      </c>
      <c r="B226" s="8" t="s">
        <v>1075</v>
      </c>
      <c r="C226" s="8">
        <v>800</v>
      </c>
      <c r="D226" s="16" t="str">
        <f>HYPERLINK("http://odejda-optom.org/pictures/s_8256.jpg")</f>
        <v>http://odejda-optom.org/pictures/s_8256.jpg</v>
      </c>
      <c r="E226" s="20"/>
      <c r="F226" s="4">
        <v>1</v>
      </c>
    </row>
    <row r="227" spans="1:6" ht="15" outlineLevel="1">
      <c r="A227" s="8">
        <v>33051</v>
      </c>
      <c r="B227" s="8" t="s">
        <v>1076</v>
      </c>
      <c r="C227" s="8">
        <v>800</v>
      </c>
      <c r="D227" s="16" t="str">
        <f>HYPERLINK("http://odejda-optom.org/pictures/s_8256.jpg")</f>
        <v>http://odejda-optom.org/pictures/s_8256.jpg</v>
      </c>
      <c r="E227" s="20"/>
      <c r="F227" s="4">
        <v>1</v>
      </c>
    </row>
    <row r="228" spans="1:6" ht="15" outlineLevel="1">
      <c r="A228" s="8">
        <v>33045</v>
      </c>
      <c r="B228" s="8" t="s">
        <v>1077</v>
      </c>
      <c r="C228" s="8">
        <v>800</v>
      </c>
      <c r="D228" s="16" t="str">
        <f>HYPERLINK("http://odejda-optom.org/pictures/s_8256_c.jpg")</f>
        <v>http://odejda-optom.org/pictures/s_8256_c.jpg</v>
      </c>
      <c r="E228" s="20"/>
      <c r="F228" s="4">
        <v>2</v>
      </c>
    </row>
    <row r="229" spans="1:6" ht="15" outlineLevel="1">
      <c r="A229" s="8">
        <v>33052</v>
      </c>
      <c r="B229" s="8" t="s">
        <v>1078</v>
      </c>
      <c r="C229" s="8">
        <v>800</v>
      </c>
      <c r="D229" s="16" t="str">
        <f>HYPERLINK("http://odejda-optom.org/pictures/s_8256.jpg")</f>
        <v>http://odejda-optom.org/pictures/s_8256.jpg</v>
      </c>
      <c r="E229" s="20"/>
      <c r="F229" s="4">
        <v>2</v>
      </c>
    </row>
    <row r="230" spans="1:6" ht="15" outlineLevel="1">
      <c r="A230" s="8">
        <v>33046</v>
      </c>
      <c r="B230" s="8" t="s">
        <v>1079</v>
      </c>
      <c r="C230" s="8">
        <v>800</v>
      </c>
      <c r="D230" s="16" t="str">
        <f>HYPERLINK("http://odejda-optom.org/pictures/s_8256_c.jpg")</f>
        <v>http://odejda-optom.org/pictures/s_8256_c.jpg</v>
      </c>
      <c r="E230" s="20"/>
      <c r="F230" s="4">
        <v>2</v>
      </c>
    </row>
    <row r="231" spans="1:6" ht="15" outlineLevel="1">
      <c r="A231" s="8">
        <v>33047</v>
      </c>
      <c r="B231" s="8" t="s">
        <v>1080</v>
      </c>
      <c r="C231" s="8">
        <v>800</v>
      </c>
      <c r="D231" s="16" t="str">
        <f>HYPERLINK("http://odejda-optom.org/pictures/s_8256_c.jpg")</f>
        <v>http://odejda-optom.org/pictures/s_8256_c.jpg</v>
      </c>
      <c r="E231" s="20"/>
      <c r="F231" s="4">
        <v>2</v>
      </c>
    </row>
    <row r="232" spans="1:6" ht="15" outlineLevel="1">
      <c r="A232" s="8">
        <v>27171</v>
      </c>
      <c r="B232" s="8" t="s">
        <v>1081</v>
      </c>
      <c r="C232" s="8">
        <v>800</v>
      </c>
      <c r="D232" s="16" t="str">
        <f>HYPERLINK("http://odejda-optom.org/pictures/rm_b_1298.jpg")</f>
        <v>http://odejda-optom.org/pictures/rm_b_1298.jpg</v>
      </c>
      <c r="E232" s="20"/>
      <c r="F232" s="4">
        <v>1</v>
      </c>
    </row>
    <row r="233" spans="1:6" ht="15" outlineLevel="1">
      <c r="A233" s="8">
        <v>27172</v>
      </c>
      <c r="B233" s="8" t="s">
        <v>1082</v>
      </c>
      <c r="C233" s="8">
        <v>800</v>
      </c>
      <c r="D233" s="16" t="str">
        <f>HYPERLINK("http://odejda-optom.org/pictures/rm_b_1298.jpg")</f>
        <v>http://odejda-optom.org/pictures/rm_b_1298.jpg</v>
      </c>
      <c r="E233" s="20"/>
      <c r="F233" s="4">
        <v>1</v>
      </c>
    </row>
    <row r="234" spans="1:6" ht="15" outlineLevel="1">
      <c r="A234" s="8">
        <v>27173</v>
      </c>
      <c r="B234" s="8" t="s">
        <v>1083</v>
      </c>
      <c r="C234" s="8">
        <v>800</v>
      </c>
      <c r="D234" s="16" t="str">
        <f>HYPERLINK("http://odejda-optom.org/pictures/rm_b_1298.jpg")</f>
        <v>http://odejda-optom.org/pictures/rm_b_1298.jpg</v>
      </c>
      <c r="E234" s="20"/>
      <c r="F234" s="4">
        <v>2</v>
      </c>
    </row>
    <row r="235" spans="1:6" ht="15" outlineLevel="1">
      <c r="A235" s="8">
        <v>27174</v>
      </c>
      <c r="B235" s="8" t="s">
        <v>1084</v>
      </c>
      <c r="C235" s="8">
        <v>800</v>
      </c>
      <c r="D235" s="16" t="str">
        <f>HYPERLINK("http://odejda-optom.org/pictures/rm_b_1298.jpg")</f>
        <v>http://odejda-optom.org/pictures/rm_b_1298.jpg</v>
      </c>
      <c r="E235" s="20"/>
      <c r="F235" s="4">
        <v>1</v>
      </c>
    </row>
    <row r="236" spans="1:6" ht="15" outlineLevel="1">
      <c r="A236" s="8">
        <v>18246</v>
      </c>
      <c r="B236" s="8" t="s">
        <v>1093</v>
      </c>
      <c r="C236" s="8">
        <v>800</v>
      </c>
      <c r="D236" s="16" t="s">
        <v>1174</v>
      </c>
      <c r="E236" s="17"/>
      <c r="F236" s="4">
        <v>1</v>
      </c>
    </row>
    <row r="237" spans="1:6" ht="15" outlineLevel="1">
      <c r="A237" s="8">
        <v>18250</v>
      </c>
      <c r="B237" s="8" t="s">
        <v>1094</v>
      </c>
      <c r="C237" s="8">
        <v>800</v>
      </c>
      <c r="D237" s="16" t="s">
        <v>1174</v>
      </c>
      <c r="E237" s="17"/>
      <c r="F237" s="4">
        <v>2</v>
      </c>
    </row>
    <row r="238" spans="1:6" ht="15" outlineLevel="1">
      <c r="A238" s="8">
        <v>18269</v>
      </c>
      <c r="B238" s="8" t="s">
        <v>1095</v>
      </c>
      <c r="C238" s="8">
        <v>800</v>
      </c>
      <c r="D238" s="16" t="s">
        <v>1175</v>
      </c>
      <c r="E238" s="17"/>
      <c r="F238" s="4">
        <v>2</v>
      </c>
    </row>
    <row r="239" spans="1:6" ht="15" outlineLevel="1">
      <c r="A239" s="8">
        <v>18270</v>
      </c>
      <c r="B239" s="8" t="s">
        <v>1096</v>
      </c>
      <c r="C239" s="8">
        <v>800</v>
      </c>
      <c r="D239" s="16" t="s">
        <v>1175</v>
      </c>
      <c r="E239" s="17"/>
      <c r="F239" s="4">
        <v>1</v>
      </c>
    </row>
    <row r="240" spans="1:6" ht="15" outlineLevel="1">
      <c r="A240" s="8">
        <v>18280</v>
      </c>
      <c r="B240" s="8" t="s">
        <v>1097</v>
      </c>
      <c r="C240" s="8">
        <v>800</v>
      </c>
      <c r="D240" s="16" t="s">
        <v>1176</v>
      </c>
      <c r="E240" s="17"/>
      <c r="F240" s="4">
        <v>3</v>
      </c>
    </row>
    <row r="241" spans="1:6" ht="15" outlineLevel="1">
      <c r="A241" s="8">
        <v>17421</v>
      </c>
      <c r="B241" s="8" t="s">
        <v>1098</v>
      </c>
      <c r="C241" s="8">
        <v>800</v>
      </c>
      <c r="D241" s="16" t="s">
        <v>1177</v>
      </c>
      <c r="E241" s="17"/>
      <c r="F241" s="4">
        <v>14</v>
      </c>
    </row>
    <row r="242" spans="1:6" ht="15" outlineLevel="1">
      <c r="A242" s="8">
        <v>16092</v>
      </c>
      <c r="B242" s="8" t="s">
        <v>1099</v>
      </c>
      <c r="C242" s="8">
        <v>800</v>
      </c>
      <c r="D242" s="16" t="s">
        <v>1178</v>
      </c>
      <c r="E242" s="17"/>
      <c r="F242" s="4">
        <v>2</v>
      </c>
    </row>
    <row r="243" spans="1:6" ht="15" outlineLevel="1">
      <c r="A243" s="8">
        <v>36940</v>
      </c>
      <c r="B243" s="8" t="s">
        <v>1111</v>
      </c>
      <c r="C243" s="8">
        <v>800</v>
      </c>
      <c r="D243" s="16" t="str">
        <f aca="true" t="shared" si="4" ref="D243:D261">HYPERLINK("http://odejda-optom.org/pictures/2018_8737.jpg")</f>
        <v>http://odejda-optom.org/pictures/2018_8737.jpg</v>
      </c>
      <c r="E243" s="20"/>
      <c r="F243" s="4">
        <v>2</v>
      </c>
    </row>
    <row r="244" spans="1:6" ht="15" outlineLevel="1">
      <c r="A244" s="8">
        <v>36926</v>
      </c>
      <c r="B244" s="8" t="s">
        <v>1112</v>
      </c>
      <c r="C244" s="8">
        <v>800</v>
      </c>
      <c r="D244" s="16" t="str">
        <f t="shared" si="4"/>
        <v>http://odejda-optom.org/pictures/2018_8737.jpg</v>
      </c>
      <c r="E244" s="20"/>
      <c r="F244" s="4">
        <v>4</v>
      </c>
    </row>
    <row r="245" spans="1:6" ht="15" outlineLevel="1">
      <c r="A245" s="8">
        <v>36933</v>
      </c>
      <c r="B245" s="8" t="s">
        <v>1113</v>
      </c>
      <c r="C245" s="8">
        <v>800</v>
      </c>
      <c r="D245" s="16" t="str">
        <f t="shared" si="4"/>
        <v>http://odejda-optom.org/pictures/2018_8737.jpg</v>
      </c>
      <c r="E245" s="20"/>
      <c r="F245" s="4">
        <v>5</v>
      </c>
    </row>
    <row r="246" spans="1:6" ht="15" outlineLevel="1">
      <c r="A246" s="8">
        <v>36941</v>
      </c>
      <c r="B246" s="8" t="s">
        <v>1114</v>
      </c>
      <c r="C246" s="8">
        <v>800</v>
      </c>
      <c r="D246" s="16" t="str">
        <f t="shared" si="4"/>
        <v>http://odejda-optom.org/pictures/2018_8737.jpg</v>
      </c>
      <c r="E246" s="20"/>
      <c r="F246" s="4">
        <v>2</v>
      </c>
    </row>
    <row r="247" spans="1:6" ht="15" outlineLevel="1">
      <c r="A247" s="8">
        <v>36927</v>
      </c>
      <c r="B247" s="8" t="s">
        <v>1115</v>
      </c>
      <c r="C247" s="8">
        <v>800</v>
      </c>
      <c r="D247" s="16" t="str">
        <f t="shared" si="4"/>
        <v>http://odejda-optom.org/pictures/2018_8737.jpg</v>
      </c>
      <c r="E247" s="20"/>
      <c r="F247" s="4">
        <v>2</v>
      </c>
    </row>
    <row r="248" spans="1:6" ht="15" outlineLevel="1">
      <c r="A248" s="8">
        <v>36934</v>
      </c>
      <c r="B248" s="8" t="s">
        <v>1116</v>
      </c>
      <c r="C248" s="8">
        <v>800</v>
      </c>
      <c r="D248" s="16" t="str">
        <f t="shared" si="4"/>
        <v>http://odejda-optom.org/pictures/2018_8737.jpg</v>
      </c>
      <c r="E248" s="20"/>
      <c r="F248" s="4">
        <v>6</v>
      </c>
    </row>
    <row r="249" spans="1:6" ht="15" outlineLevel="1">
      <c r="A249" s="8">
        <v>36942</v>
      </c>
      <c r="B249" s="8" t="s">
        <v>1117</v>
      </c>
      <c r="C249" s="8">
        <v>800</v>
      </c>
      <c r="D249" s="16" t="str">
        <f t="shared" si="4"/>
        <v>http://odejda-optom.org/pictures/2018_8737.jpg</v>
      </c>
      <c r="E249" s="20"/>
      <c r="F249" s="4">
        <v>1</v>
      </c>
    </row>
    <row r="250" spans="1:6" ht="15" outlineLevel="1">
      <c r="A250" s="8">
        <v>36928</v>
      </c>
      <c r="B250" s="8" t="s">
        <v>1118</v>
      </c>
      <c r="C250" s="8">
        <v>800</v>
      </c>
      <c r="D250" s="16" t="str">
        <f t="shared" si="4"/>
        <v>http://odejda-optom.org/pictures/2018_8737.jpg</v>
      </c>
      <c r="E250" s="20"/>
      <c r="F250" s="4">
        <v>2</v>
      </c>
    </row>
    <row r="251" spans="1:6" ht="15" outlineLevel="1">
      <c r="A251" s="8">
        <v>36935</v>
      </c>
      <c r="B251" s="8" t="s">
        <v>1119</v>
      </c>
      <c r="C251" s="8">
        <v>800</v>
      </c>
      <c r="D251" s="16" t="str">
        <f t="shared" si="4"/>
        <v>http://odejda-optom.org/pictures/2018_8737.jpg</v>
      </c>
      <c r="E251" s="20"/>
      <c r="F251" s="4">
        <v>4</v>
      </c>
    </row>
    <row r="252" spans="1:6" ht="15" outlineLevel="1">
      <c r="A252" s="8">
        <v>36943</v>
      </c>
      <c r="B252" s="8" t="s">
        <v>1120</v>
      </c>
      <c r="C252" s="8">
        <v>800</v>
      </c>
      <c r="D252" s="16" t="str">
        <f t="shared" si="4"/>
        <v>http://odejda-optom.org/pictures/2018_8737.jpg</v>
      </c>
      <c r="E252" s="20"/>
      <c r="F252" s="4">
        <v>1</v>
      </c>
    </row>
    <row r="253" spans="1:6" ht="15" outlineLevel="1">
      <c r="A253" s="8">
        <v>36936</v>
      </c>
      <c r="B253" s="8" t="s">
        <v>1121</v>
      </c>
      <c r="C253" s="8">
        <v>800</v>
      </c>
      <c r="D253" s="16" t="str">
        <f t="shared" si="4"/>
        <v>http://odejda-optom.org/pictures/2018_8737.jpg</v>
      </c>
      <c r="E253" s="20"/>
      <c r="F253" s="4">
        <v>4</v>
      </c>
    </row>
    <row r="254" spans="1:6" ht="15" outlineLevel="1">
      <c r="A254" s="8">
        <v>36944</v>
      </c>
      <c r="B254" s="8" t="s">
        <v>1122</v>
      </c>
      <c r="C254" s="8">
        <v>800</v>
      </c>
      <c r="D254" s="16" t="str">
        <f t="shared" si="4"/>
        <v>http://odejda-optom.org/pictures/2018_8737.jpg</v>
      </c>
      <c r="E254" s="20"/>
      <c r="F254" s="4">
        <v>2</v>
      </c>
    </row>
    <row r="255" spans="1:6" ht="15" outlineLevel="1">
      <c r="A255" s="8">
        <v>36930</v>
      </c>
      <c r="B255" s="8" t="s">
        <v>1123</v>
      </c>
      <c r="C255" s="8">
        <v>800</v>
      </c>
      <c r="D255" s="16" t="str">
        <f t="shared" si="4"/>
        <v>http://odejda-optom.org/pictures/2018_8737.jpg</v>
      </c>
      <c r="E255" s="20"/>
      <c r="F255" s="4">
        <v>2</v>
      </c>
    </row>
    <row r="256" spans="1:6" ht="15" outlineLevel="1">
      <c r="A256" s="8">
        <v>36937</v>
      </c>
      <c r="B256" s="8" t="s">
        <v>1124</v>
      </c>
      <c r="C256" s="8">
        <v>800</v>
      </c>
      <c r="D256" s="16" t="str">
        <f t="shared" si="4"/>
        <v>http://odejda-optom.org/pictures/2018_8737.jpg</v>
      </c>
      <c r="E256" s="20"/>
      <c r="F256" s="4">
        <v>6</v>
      </c>
    </row>
    <row r="257" spans="1:6" ht="15" outlineLevel="1">
      <c r="A257" s="8">
        <v>36945</v>
      </c>
      <c r="B257" s="8" t="s">
        <v>1125</v>
      </c>
      <c r="C257" s="8">
        <v>800</v>
      </c>
      <c r="D257" s="16" t="str">
        <f t="shared" si="4"/>
        <v>http://odejda-optom.org/pictures/2018_8737.jpg</v>
      </c>
      <c r="E257" s="20"/>
      <c r="F257" s="4">
        <v>1</v>
      </c>
    </row>
    <row r="258" spans="1:6" ht="15" outlineLevel="1">
      <c r="A258" s="8">
        <v>36938</v>
      </c>
      <c r="B258" s="8" t="s">
        <v>1126</v>
      </c>
      <c r="C258" s="8">
        <v>800</v>
      </c>
      <c r="D258" s="16" t="str">
        <f t="shared" si="4"/>
        <v>http://odejda-optom.org/pictures/2018_8737.jpg</v>
      </c>
      <c r="E258" s="20"/>
      <c r="F258" s="4">
        <v>4</v>
      </c>
    </row>
    <row r="259" spans="1:6" ht="15" outlineLevel="1">
      <c r="A259" s="8">
        <v>36939</v>
      </c>
      <c r="B259" s="8" t="s">
        <v>1127</v>
      </c>
      <c r="C259" s="8">
        <v>800</v>
      </c>
      <c r="D259" s="16" t="str">
        <f t="shared" si="4"/>
        <v>http://odejda-optom.org/pictures/2018_8737.jpg</v>
      </c>
      <c r="E259" s="20"/>
      <c r="F259" s="4">
        <v>3</v>
      </c>
    </row>
    <row r="260" spans="1:6" ht="15" outlineLevel="1">
      <c r="A260" s="8">
        <v>36925</v>
      </c>
      <c r="B260" s="8" t="s">
        <v>1128</v>
      </c>
      <c r="C260" s="8">
        <v>800</v>
      </c>
      <c r="D260" s="16" t="str">
        <f t="shared" si="4"/>
        <v>http://odejda-optom.org/pictures/2018_8737.jpg</v>
      </c>
      <c r="E260" s="20"/>
      <c r="F260" s="4">
        <v>2</v>
      </c>
    </row>
    <row r="261" spans="1:6" ht="15" outlineLevel="1">
      <c r="A261" s="8">
        <v>36932</v>
      </c>
      <c r="B261" s="8" t="s">
        <v>1129</v>
      </c>
      <c r="C261" s="8">
        <v>800</v>
      </c>
      <c r="D261" s="16" t="str">
        <f t="shared" si="4"/>
        <v>http://odejda-optom.org/pictures/2018_8737.jpg</v>
      </c>
      <c r="E261" s="20"/>
      <c r="F261" s="4">
        <v>8</v>
      </c>
    </row>
    <row r="262" spans="1:6" ht="15" outlineLevel="1">
      <c r="A262" s="8">
        <v>30719</v>
      </c>
      <c r="B262" s="8" t="s">
        <v>422</v>
      </c>
      <c r="C262" s="8">
        <v>890</v>
      </c>
      <c r="D262" s="16" t="str">
        <f>HYPERLINK("http://odejda-optom.org/pictures/2016fobs_15_260_1.jpg")</f>
        <v>http://odejda-optom.org/pictures/2016fobs_15_260_1.jpg</v>
      </c>
      <c r="E262" s="20"/>
      <c r="F262" s="4">
        <v>1</v>
      </c>
    </row>
    <row r="263" spans="1:6" ht="15" outlineLevel="1">
      <c r="A263" s="8">
        <v>30720</v>
      </c>
      <c r="B263" s="8" t="s">
        <v>423</v>
      </c>
      <c r="C263" s="8">
        <v>890</v>
      </c>
      <c r="D263" s="16" t="str">
        <f>HYPERLINK("http://odejda-optom.org/pictures/2016fobs_15_260_1.jpg")</f>
        <v>http://odejda-optom.org/pictures/2016fobs_15_260_1.jpg</v>
      </c>
      <c r="E263" s="20"/>
      <c r="F263" s="4">
        <v>1</v>
      </c>
    </row>
    <row r="264" spans="1:6" ht="15" outlineLevel="1">
      <c r="A264" s="8">
        <v>30721</v>
      </c>
      <c r="B264" s="8" t="s">
        <v>424</v>
      </c>
      <c r="C264" s="8">
        <v>890</v>
      </c>
      <c r="D264" s="16" t="str">
        <f>HYPERLINK("http://odejda-optom.org/pictures/2016fobs_15_260_1.jpg")</f>
        <v>http://odejda-optom.org/pictures/2016fobs_15_260_1.jpg</v>
      </c>
      <c r="E264" s="20"/>
      <c r="F264" s="4">
        <v>3</v>
      </c>
    </row>
    <row r="265" spans="1:6" ht="15" outlineLevel="1">
      <c r="A265" s="8">
        <v>30723</v>
      </c>
      <c r="B265" s="8" t="s">
        <v>425</v>
      </c>
      <c r="C265" s="8">
        <v>890</v>
      </c>
      <c r="D265" s="16" t="str">
        <f>HYPERLINK("http://odejda-optom.org/pictures/2016fobs_15_260_1.jpg")</f>
        <v>http://odejda-optom.org/pictures/2016fobs_15_260_1.jpg</v>
      </c>
      <c r="E265" s="20"/>
      <c r="F265" s="4">
        <v>1</v>
      </c>
    </row>
    <row r="266" spans="1:6" ht="15" outlineLevel="1">
      <c r="A266" s="8">
        <v>40646</v>
      </c>
      <c r="B266" s="8" t="s">
        <v>719</v>
      </c>
      <c r="C266" s="8">
        <v>900</v>
      </c>
      <c r="D266" s="16" t="str">
        <f>HYPERLINK("http://odejda-optom.org/pictures/565tt5gv6r5t6b5rt5rbr567.jpg")</f>
        <v>http://odejda-optom.org/pictures/565tt5gv6r5t6b5rt5rbr567.jpg</v>
      </c>
      <c r="E266" s="20"/>
      <c r="F266" s="4">
        <v>11</v>
      </c>
    </row>
    <row r="267" spans="1:6" ht="15" outlineLevel="1">
      <c r="A267" s="8">
        <v>40645</v>
      </c>
      <c r="B267" s="8" t="s">
        <v>720</v>
      </c>
      <c r="C267" s="8">
        <v>900</v>
      </c>
      <c r="D267" s="16" t="str">
        <f>HYPERLINK("http://odejda-optom.org/pictures/565tt5gv6r5t6b5rt5rbr567.jpg")</f>
        <v>http://odejda-optom.org/pictures/565tt5gv6r5t6b5rt5rbr567.jpg</v>
      </c>
      <c r="E267" s="20"/>
      <c r="F267" s="4">
        <v>11</v>
      </c>
    </row>
    <row r="268" spans="1:6" ht="15" outlineLevel="1">
      <c r="A268" s="8">
        <v>40644</v>
      </c>
      <c r="B268" s="8" t="s">
        <v>721</v>
      </c>
      <c r="C268" s="8">
        <v>900</v>
      </c>
      <c r="D268" s="16" t="str">
        <f>HYPERLINK("http://odejda-optom.org/pictures/565tt5gv6r5t6b5rt5rbr567.jpg")</f>
        <v>http://odejda-optom.org/pictures/565tt5gv6r5t6b5rt5rbr567.jpg</v>
      </c>
      <c r="E268" s="20"/>
      <c r="F268" s="4">
        <v>26</v>
      </c>
    </row>
    <row r="269" spans="1:6" ht="15" outlineLevel="1">
      <c r="A269" s="8">
        <v>40647</v>
      </c>
      <c r="B269" s="8" t="s">
        <v>722</v>
      </c>
      <c r="C269" s="8">
        <v>900</v>
      </c>
      <c r="D269" s="16" t="str">
        <f>HYPERLINK("http://odejda-optom.org/pictures/565tt5gv6r5t6b5rt5rbr567.jpg")</f>
        <v>http://odejda-optom.org/pictures/565tt5gv6r5t6b5rt5rbr567.jpg</v>
      </c>
      <c r="E269" s="20"/>
      <c r="F269" s="4">
        <v>8</v>
      </c>
    </row>
    <row r="270" spans="1:6" ht="15" outlineLevel="1">
      <c r="A270" s="8">
        <v>40643</v>
      </c>
      <c r="B270" s="8" t="s">
        <v>723</v>
      </c>
      <c r="C270" s="8">
        <v>900</v>
      </c>
      <c r="D270" s="16" t="str">
        <f>HYPERLINK("http://odejda-optom.org/pictures/565tt5gv6r5t6b5rt5rbr567.jpg")</f>
        <v>http://odejda-optom.org/pictures/565tt5gv6r5t6b5rt5rbr567.jpg</v>
      </c>
      <c r="E270" s="20"/>
      <c r="F270" s="4">
        <v>10</v>
      </c>
    </row>
    <row r="271" spans="1:6" ht="15" outlineLevel="1">
      <c r="A271" s="8">
        <v>37709</v>
      </c>
      <c r="B271" s="8" t="s">
        <v>724</v>
      </c>
      <c r="C271" s="8">
        <v>900</v>
      </c>
      <c r="D271" s="16" t="str">
        <f>HYPERLINK("http://odejda-optom.org/pictures/f63a7843295c1ebd3336a555d4a09826.jpg")</f>
        <v>http://odejda-optom.org/pictures/f63a7843295c1ebd3336a555d4a09826.jpg</v>
      </c>
      <c r="E271" s="20"/>
      <c r="F271" s="4">
        <v>5</v>
      </c>
    </row>
    <row r="272" spans="1:6" ht="15" outlineLevel="1">
      <c r="A272" s="8">
        <v>37711</v>
      </c>
      <c r="B272" s="8" t="s">
        <v>725</v>
      </c>
      <c r="C272" s="8">
        <v>900</v>
      </c>
      <c r="D272" s="16" t="str">
        <f>HYPERLINK("http://odejda-optom.org/pictures/f63a7843295c1ebd3336a555d4a09826.jpg")</f>
        <v>http://odejda-optom.org/pictures/f63a7843295c1ebd3336a555d4a09826.jpg</v>
      </c>
      <c r="E272" s="20"/>
      <c r="F272" s="4">
        <v>11</v>
      </c>
    </row>
    <row r="273" spans="1:6" ht="15" outlineLevel="1">
      <c r="A273" s="8">
        <v>37710</v>
      </c>
      <c r="B273" s="8" t="s">
        <v>726</v>
      </c>
      <c r="C273" s="8">
        <v>900</v>
      </c>
      <c r="D273" s="16" t="str">
        <f>HYPERLINK("http://odejda-optom.org/pictures/f63a7843295c1ebd3336a555d4a09826.jpg")</f>
        <v>http://odejda-optom.org/pictures/f63a7843295c1ebd3336a555d4a09826.jpg</v>
      </c>
      <c r="E273" s="20"/>
      <c r="F273" s="4">
        <v>14</v>
      </c>
    </row>
    <row r="274" spans="1:6" ht="15" outlineLevel="1">
      <c r="A274" s="8">
        <v>30790</v>
      </c>
      <c r="B274" s="8" t="s">
        <v>268</v>
      </c>
      <c r="C274" s="8">
        <v>900</v>
      </c>
      <c r="D274" s="16" t="str">
        <f>HYPERLINK("http://odejda-optom.org/pictures/fobs_280.jpg")</f>
        <v>http://odejda-optom.org/pictures/fobs_280.jpg</v>
      </c>
      <c r="E274" s="20"/>
      <c r="F274" s="4">
        <v>5</v>
      </c>
    </row>
    <row r="275" spans="1:6" ht="15" outlineLevel="1">
      <c r="A275" s="8">
        <v>30791</v>
      </c>
      <c r="B275" s="8" t="s">
        <v>269</v>
      </c>
      <c r="C275" s="8">
        <v>900</v>
      </c>
      <c r="D275" s="16" t="str">
        <f>HYPERLINK("http://odejda-optom.org/pictures/fobs_280.jpg")</f>
        <v>http://odejda-optom.org/pictures/fobs_280.jpg</v>
      </c>
      <c r="E275" s="20"/>
      <c r="F275" s="4">
        <v>4</v>
      </c>
    </row>
    <row r="276" spans="1:6" ht="15" outlineLevel="1">
      <c r="A276" s="8">
        <v>30792</v>
      </c>
      <c r="B276" s="8" t="s">
        <v>270</v>
      </c>
      <c r="C276" s="8">
        <v>900</v>
      </c>
      <c r="D276" s="16" t="str">
        <f>HYPERLINK("http://odejda-optom.org/pictures/fobs_280.jpg")</f>
        <v>http://odejda-optom.org/pictures/fobs_280.jpg</v>
      </c>
      <c r="E276" s="20"/>
      <c r="F276" s="4">
        <v>9</v>
      </c>
    </row>
    <row r="277" spans="1:6" ht="15" outlineLevel="1">
      <c r="A277" s="8">
        <v>30793</v>
      </c>
      <c r="B277" s="8" t="s">
        <v>271</v>
      </c>
      <c r="C277" s="8">
        <v>900</v>
      </c>
      <c r="D277" s="16" t="str">
        <f>HYPERLINK("http://odejda-optom.org/pictures/fobs_280.jpg")</f>
        <v>http://odejda-optom.org/pictures/fobs_280.jpg</v>
      </c>
      <c r="E277" s="20"/>
      <c r="F277" s="4">
        <v>1</v>
      </c>
    </row>
    <row r="278" spans="1:6" ht="15" outlineLevel="1">
      <c r="A278" s="8">
        <v>30794</v>
      </c>
      <c r="B278" s="8" t="s">
        <v>272</v>
      </c>
      <c r="C278" s="8">
        <v>900</v>
      </c>
      <c r="D278" s="16" t="str">
        <f>HYPERLINK("http://odejda-optom.org/pictures/fobs_280.jpg")</f>
        <v>http://odejda-optom.org/pictures/fobs_280.jpg</v>
      </c>
      <c r="E278" s="20"/>
      <c r="F278" s="4">
        <v>4</v>
      </c>
    </row>
    <row r="279" spans="1:6" ht="15" outlineLevel="1">
      <c r="A279" s="8">
        <v>30036</v>
      </c>
      <c r="B279" s="8" t="s">
        <v>382</v>
      </c>
      <c r="C279" s="8">
        <v>990</v>
      </c>
      <c r="D279" s="16" t="str">
        <f>HYPERLINK("http://odejda-optom.org/pictures/2016fobs_15137_1.jpg")</f>
        <v>http://odejda-optom.org/pictures/2016fobs_15137_1.jpg</v>
      </c>
      <c r="E279" s="20"/>
      <c r="F279" s="4">
        <v>1</v>
      </c>
    </row>
    <row r="280" spans="1:6" ht="15" outlineLevel="1">
      <c r="A280" s="8">
        <v>30031</v>
      </c>
      <c r="B280" s="8" t="s">
        <v>383</v>
      </c>
      <c r="C280" s="8">
        <v>990</v>
      </c>
      <c r="D280" s="16" t="str">
        <f>HYPERLINK("http://odejda-optom.org/pictures/2016fobs_15137_1.jpg")</f>
        <v>http://odejda-optom.org/pictures/2016fobs_15137_1.jpg</v>
      </c>
      <c r="E280" s="20"/>
      <c r="F280" s="4">
        <v>1</v>
      </c>
    </row>
    <row r="281" spans="1:6" ht="15" outlineLevel="1">
      <c r="A281" s="8">
        <v>30037</v>
      </c>
      <c r="B281" s="8" t="s">
        <v>384</v>
      </c>
      <c r="C281" s="8">
        <v>990</v>
      </c>
      <c r="D281" s="16" t="str">
        <f>HYPERLINK("http://odejda-optom.org/pictures/2016fobs_15137_1.jpg")</f>
        <v>http://odejda-optom.org/pictures/2016fobs_15137_1.jpg</v>
      </c>
      <c r="E281" s="20"/>
      <c r="F281" s="4">
        <v>1</v>
      </c>
    </row>
    <row r="282" spans="1:6" ht="15" outlineLevel="1">
      <c r="A282" s="8">
        <v>30020</v>
      </c>
      <c r="B282" s="8" t="s">
        <v>385</v>
      </c>
      <c r="C282" s="8">
        <v>990</v>
      </c>
      <c r="D282" s="16" t="str">
        <f aca="true" t="shared" si="5" ref="D282:D287">HYPERLINK("http://odejda-optom.org/pictures/2016fobs_15173_1.jpg")</f>
        <v>http://odejda-optom.org/pictures/2016fobs_15173_1.jpg</v>
      </c>
      <c r="E282" s="20"/>
      <c r="F282" s="4">
        <v>1</v>
      </c>
    </row>
    <row r="283" spans="1:6" ht="15" outlineLevel="1">
      <c r="A283" s="8">
        <v>30025</v>
      </c>
      <c r="B283" s="8" t="s">
        <v>386</v>
      </c>
      <c r="C283" s="8">
        <v>990</v>
      </c>
      <c r="D283" s="16" t="str">
        <f t="shared" si="5"/>
        <v>http://odejda-optom.org/pictures/2016fobs_15173_1.jpg</v>
      </c>
      <c r="E283" s="20"/>
      <c r="F283" s="4">
        <v>1</v>
      </c>
    </row>
    <row r="284" spans="1:6" ht="15" outlineLevel="1">
      <c r="A284" s="8">
        <v>30021</v>
      </c>
      <c r="B284" s="8" t="s">
        <v>387</v>
      </c>
      <c r="C284" s="8">
        <v>990</v>
      </c>
      <c r="D284" s="16" t="str">
        <f t="shared" si="5"/>
        <v>http://odejda-optom.org/pictures/2016fobs_15173_1.jpg</v>
      </c>
      <c r="E284" s="20"/>
      <c r="F284" s="4">
        <v>1</v>
      </c>
    </row>
    <row r="285" spans="1:6" ht="15" outlineLevel="1">
      <c r="A285" s="8">
        <v>30022</v>
      </c>
      <c r="B285" s="8" t="s">
        <v>388</v>
      </c>
      <c r="C285" s="8">
        <v>990</v>
      </c>
      <c r="D285" s="16" t="str">
        <f t="shared" si="5"/>
        <v>http://odejda-optom.org/pictures/2016fobs_15173_1.jpg</v>
      </c>
      <c r="E285" s="20"/>
      <c r="F285" s="4">
        <v>1</v>
      </c>
    </row>
    <row r="286" spans="1:6" ht="15" outlineLevel="1">
      <c r="A286" s="8">
        <v>30024</v>
      </c>
      <c r="B286" s="8" t="s">
        <v>389</v>
      </c>
      <c r="C286" s="8">
        <v>990</v>
      </c>
      <c r="D286" s="16" t="str">
        <f t="shared" si="5"/>
        <v>http://odejda-optom.org/pictures/2016fobs_15173_1.jpg</v>
      </c>
      <c r="E286" s="20"/>
      <c r="F286" s="4">
        <v>1</v>
      </c>
    </row>
    <row r="287" spans="1:6" ht="15" outlineLevel="1">
      <c r="A287" s="8">
        <v>30029</v>
      </c>
      <c r="B287" s="8" t="s">
        <v>390</v>
      </c>
      <c r="C287" s="8">
        <v>990</v>
      </c>
      <c r="D287" s="16" t="str">
        <f t="shared" si="5"/>
        <v>http://odejda-optom.org/pictures/2016fobs_15173_1.jpg</v>
      </c>
      <c r="E287" s="20"/>
      <c r="F287" s="4">
        <v>1</v>
      </c>
    </row>
    <row r="288" spans="1:6" ht="15" outlineLevel="1">
      <c r="A288" s="8">
        <v>30004</v>
      </c>
      <c r="B288" s="8" t="s">
        <v>391</v>
      </c>
      <c r="C288" s="8">
        <v>990</v>
      </c>
      <c r="D288" s="16" t="str">
        <f>HYPERLINK("http://odejda-optom.org/pictures/2016fobs 15175_1.jpg")</f>
        <v>http://odejda-optom.org/pictures/2016fobs 15175_1.jpg</v>
      </c>
      <c r="E288" s="20"/>
      <c r="F288" s="4">
        <v>1</v>
      </c>
    </row>
    <row r="289" spans="1:6" ht="15" outlineLevel="1">
      <c r="A289" s="8">
        <v>30003</v>
      </c>
      <c r="B289" s="8" t="s">
        <v>392</v>
      </c>
      <c r="C289" s="8">
        <v>990</v>
      </c>
      <c r="D289" s="16" t="str">
        <f>HYPERLINK("http://odejda-optom.org/pictures/2016fobs 15175_1.jpg")</f>
        <v>http://odejda-optom.org/pictures/2016fobs 15175_1.jpg</v>
      </c>
      <c r="E289" s="20"/>
      <c r="F289" s="4">
        <v>1</v>
      </c>
    </row>
    <row r="290" spans="1:6" ht="15" outlineLevel="1">
      <c r="A290" s="8">
        <v>30008</v>
      </c>
      <c r="B290" s="8" t="s">
        <v>393</v>
      </c>
      <c r="C290" s="8">
        <v>990</v>
      </c>
      <c r="D290" s="16" t="str">
        <f>HYPERLINK("http://odejda-optom.org/pictures/2016fobs 15175_1.jpg")</f>
        <v>http://odejda-optom.org/pictures/2016fobs 15175_1.jpg</v>
      </c>
      <c r="E290" s="20"/>
      <c r="F290" s="4">
        <v>1</v>
      </c>
    </row>
    <row r="291" spans="1:6" ht="15" outlineLevel="1">
      <c r="A291" s="8">
        <v>35077</v>
      </c>
      <c r="B291" s="8" t="s">
        <v>394</v>
      </c>
      <c r="C291" s="8">
        <v>990</v>
      </c>
      <c r="D291" s="16" t="str">
        <f>HYPERLINK("http://odejda-optom.org/pictures/2017_fobs1795.jpg")</f>
        <v>http://odejda-optom.org/pictures/2017_fobs1795.jpg</v>
      </c>
      <c r="E291" s="20"/>
      <c r="F291" s="4">
        <v>1</v>
      </c>
    </row>
    <row r="292" spans="1:6" ht="15" outlineLevel="1">
      <c r="A292" s="8">
        <v>35079</v>
      </c>
      <c r="B292" s="8" t="s">
        <v>395</v>
      </c>
      <c r="C292" s="8">
        <v>990</v>
      </c>
      <c r="D292" s="16" t="str">
        <f>HYPERLINK("http://odejda-optom.org/pictures/2017_fobs1795.jpg")</f>
        <v>http://odejda-optom.org/pictures/2017_fobs1795.jpg</v>
      </c>
      <c r="E292" s="20"/>
      <c r="F292" s="4">
        <v>1</v>
      </c>
    </row>
    <row r="293" spans="1:6" ht="15" outlineLevel="1">
      <c r="A293" s="8">
        <v>35080</v>
      </c>
      <c r="B293" s="8" t="s">
        <v>396</v>
      </c>
      <c r="C293" s="8">
        <v>990</v>
      </c>
      <c r="D293" s="16" t="str">
        <f>HYPERLINK("http://odejda-optom.org/pictures/2017_fobs1795.jpg")</f>
        <v>http://odejda-optom.org/pictures/2017_fobs1795.jpg</v>
      </c>
      <c r="E293" s="20"/>
      <c r="F293" s="4">
        <v>1</v>
      </c>
    </row>
    <row r="294" spans="1:6" ht="15" outlineLevel="1">
      <c r="A294" s="8">
        <v>38996</v>
      </c>
      <c r="B294" s="8" t="s">
        <v>397</v>
      </c>
      <c r="C294" s="8">
        <v>990</v>
      </c>
      <c r="D294" s="16" t="str">
        <f>HYPERLINK("http://odejda-optom.org/pictures/43606c4211a2d4fba3f25cea82102ffd.jpg")</f>
        <v>http://odejda-optom.org/pictures/43606c4211a2d4fba3f25cea82102ffd.jpg</v>
      </c>
      <c r="E294" s="20"/>
      <c r="F294" s="4">
        <v>1</v>
      </c>
    </row>
    <row r="295" spans="1:6" ht="15" outlineLevel="1">
      <c r="A295" s="8">
        <v>35097</v>
      </c>
      <c r="B295" s="8" t="s">
        <v>398</v>
      </c>
      <c r="C295" s="8">
        <v>990</v>
      </c>
      <c r="D295" s="16" t="str">
        <f aca="true" t="shared" si="6" ref="D295:D300">HYPERLINK("http://odejda-optom.org/pictures/2017_fobs908.jpg")</f>
        <v>http://odejda-optom.org/pictures/2017_fobs908.jpg</v>
      </c>
      <c r="E295" s="20"/>
      <c r="F295" s="4">
        <v>3</v>
      </c>
    </row>
    <row r="296" spans="1:6" ht="15" outlineLevel="1">
      <c r="A296" s="8">
        <v>35098</v>
      </c>
      <c r="B296" s="8" t="s">
        <v>399</v>
      </c>
      <c r="C296" s="8">
        <v>990</v>
      </c>
      <c r="D296" s="16" t="str">
        <f t="shared" si="6"/>
        <v>http://odejda-optom.org/pictures/2017_fobs908.jpg</v>
      </c>
      <c r="E296" s="20"/>
      <c r="F296" s="4">
        <v>1</v>
      </c>
    </row>
    <row r="297" spans="1:6" ht="15" outlineLevel="1">
      <c r="A297" s="8">
        <v>35103</v>
      </c>
      <c r="B297" s="8" t="s">
        <v>400</v>
      </c>
      <c r="C297" s="8">
        <v>990</v>
      </c>
      <c r="D297" s="16" t="str">
        <f t="shared" si="6"/>
        <v>http://odejda-optom.org/pictures/2017_fobs908.jpg</v>
      </c>
      <c r="E297" s="20"/>
      <c r="F297" s="4">
        <v>3</v>
      </c>
    </row>
    <row r="298" spans="1:6" ht="15" outlineLevel="1">
      <c r="A298" s="8">
        <v>35099</v>
      </c>
      <c r="B298" s="8" t="s">
        <v>401</v>
      </c>
      <c r="C298" s="8">
        <v>990</v>
      </c>
      <c r="D298" s="16" t="str">
        <f t="shared" si="6"/>
        <v>http://odejda-optom.org/pictures/2017_fobs908.jpg</v>
      </c>
      <c r="E298" s="20"/>
      <c r="F298" s="4">
        <v>1</v>
      </c>
    </row>
    <row r="299" spans="1:6" ht="15" outlineLevel="1">
      <c r="A299" s="8">
        <v>35100</v>
      </c>
      <c r="B299" s="8" t="s">
        <v>402</v>
      </c>
      <c r="C299" s="8">
        <v>990</v>
      </c>
      <c r="D299" s="16" t="str">
        <f t="shared" si="6"/>
        <v>http://odejda-optom.org/pictures/2017_fobs908.jpg</v>
      </c>
      <c r="E299" s="20"/>
      <c r="F299" s="4">
        <v>1</v>
      </c>
    </row>
    <row r="300" spans="1:6" ht="15" outlineLevel="1">
      <c r="A300" s="8">
        <v>35101</v>
      </c>
      <c r="B300" s="8" t="s">
        <v>403</v>
      </c>
      <c r="C300" s="8">
        <v>990</v>
      </c>
      <c r="D300" s="16" t="str">
        <f t="shared" si="6"/>
        <v>http://odejda-optom.org/pictures/2017_fobs908.jpg</v>
      </c>
      <c r="E300" s="20"/>
      <c r="F300" s="4">
        <v>1</v>
      </c>
    </row>
    <row r="301" spans="1:6" ht="15" outlineLevel="1">
      <c r="A301" s="8">
        <v>35259</v>
      </c>
      <c r="B301" s="8" t="s">
        <v>404</v>
      </c>
      <c r="C301" s="8">
        <v>990</v>
      </c>
      <c r="D301" s="16" t="str">
        <f aca="true" t="shared" si="7" ref="D301:D307">HYPERLINK("http://odejda-optom.org/pictures/2017_fobs909.jpg")</f>
        <v>http://odejda-optom.org/pictures/2017_fobs909.jpg</v>
      </c>
      <c r="E301" s="20"/>
      <c r="F301" s="4">
        <v>1</v>
      </c>
    </row>
    <row r="302" spans="1:6" ht="15" outlineLevel="1">
      <c r="A302" s="8">
        <v>35260</v>
      </c>
      <c r="B302" s="8" t="s">
        <v>405</v>
      </c>
      <c r="C302" s="8">
        <v>990</v>
      </c>
      <c r="D302" s="16" t="str">
        <f t="shared" si="7"/>
        <v>http://odejda-optom.org/pictures/2017_fobs909.jpg</v>
      </c>
      <c r="E302" s="20"/>
      <c r="F302" s="4">
        <v>2</v>
      </c>
    </row>
    <row r="303" spans="1:6" ht="15" outlineLevel="1">
      <c r="A303" s="8">
        <v>35266</v>
      </c>
      <c r="B303" s="8" t="s">
        <v>406</v>
      </c>
      <c r="C303" s="8">
        <v>990</v>
      </c>
      <c r="D303" s="16" t="str">
        <f t="shared" si="7"/>
        <v>http://odejda-optom.org/pictures/2017_fobs909.jpg</v>
      </c>
      <c r="E303" s="20"/>
      <c r="F303" s="4">
        <v>1</v>
      </c>
    </row>
    <row r="304" spans="1:6" ht="15" outlineLevel="1">
      <c r="A304" s="8">
        <v>35271</v>
      </c>
      <c r="B304" s="8" t="s">
        <v>407</v>
      </c>
      <c r="C304" s="8">
        <v>990</v>
      </c>
      <c r="D304" s="16" t="str">
        <f t="shared" si="7"/>
        <v>http://odejda-optom.org/pictures/2017_fobs909.jpg</v>
      </c>
      <c r="E304" s="20"/>
      <c r="F304" s="4">
        <v>1</v>
      </c>
    </row>
    <row r="305" spans="1:6" ht="15" outlineLevel="1">
      <c r="A305" s="8">
        <v>35261</v>
      </c>
      <c r="B305" s="8" t="s">
        <v>408</v>
      </c>
      <c r="C305" s="8">
        <v>990</v>
      </c>
      <c r="D305" s="16" t="str">
        <f t="shared" si="7"/>
        <v>http://odejda-optom.org/pictures/2017_fobs909.jpg</v>
      </c>
      <c r="E305" s="20"/>
      <c r="F305" s="4">
        <v>3</v>
      </c>
    </row>
    <row r="306" spans="1:6" ht="15" outlineLevel="1">
      <c r="A306" s="8">
        <v>35267</v>
      </c>
      <c r="B306" s="8" t="s">
        <v>409</v>
      </c>
      <c r="C306" s="8">
        <v>990</v>
      </c>
      <c r="D306" s="16" t="str">
        <f t="shared" si="7"/>
        <v>http://odejda-optom.org/pictures/2017_fobs909.jpg</v>
      </c>
      <c r="E306" s="20"/>
      <c r="F306" s="4">
        <v>2</v>
      </c>
    </row>
    <row r="307" spans="1:6" ht="15" outlineLevel="1">
      <c r="A307" s="8">
        <v>35272</v>
      </c>
      <c r="B307" s="8" t="s">
        <v>410</v>
      </c>
      <c r="C307" s="8">
        <v>990</v>
      </c>
      <c r="D307" s="16" t="str">
        <f t="shared" si="7"/>
        <v>http://odejda-optom.org/pictures/2017_fobs909.jpg</v>
      </c>
      <c r="E307" s="20"/>
      <c r="F307" s="4">
        <v>1</v>
      </c>
    </row>
    <row r="308" spans="1:6" ht="15" outlineLevel="1">
      <c r="A308" s="8">
        <v>29923</v>
      </c>
      <c r="B308" s="8" t="s">
        <v>412</v>
      </c>
      <c r="C308" s="8">
        <v>990</v>
      </c>
      <c r="D308" s="16" t="str">
        <f>HYPERLINK("http://odejda-optom.org/pictures/2016fobs_1513_1.jpg")</f>
        <v>http://odejda-optom.org/pictures/2016fobs_1513_1.jpg</v>
      </c>
      <c r="E308" s="20"/>
      <c r="F308" s="4">
        <v>1</v>
      </c>
    </row>
    <row r="309" spans="1:6" ht="15" outlineLevel="1">
      <c r="A309" s="8">
        <v>29926</v>
      </c>
      <c r="B309" s="8" t="s">
        <v>413</v>
      </c>
      <c r="C309" s="8">
        <v>990</v>
      </c>
      <c r="D309" s="16" t="str">
        <f>HYPERLINK("http://odejda-optom.org/pictures/2016fobs_1513_1.jpg")</f>
        <v>http://odejda-optom.org/pictures/2016fobs_1513_1.jpg</v>
      </c>
      <c r="E309" s="20"/>
      <c r="F309" s="4">
        <v>1</v>
      </c>
    </row>
    <row r="310" spans="1:6" ht="15" outlineLevel="1">
      <c r="A310" s="8">
        <v>29906</v>
      </c>
      <c r="B310" s="8" t="s">
        <v>414</v>
      </c>
      <c r="C310" s="8">
        <v>990</v>
      </c>
      <c r="D310" s="16" t="str">
        <f>HYPERLINK("http://odejda-optom.org/pictures/2016fobs_15135_1.jpg")</f>
        <v>http://odejda-optom.org/pictures/2016fobs_15135_1.jpg</v>
      </c>
      <c r="E310" s="20"/>
      <c r="F310" s="4">
        <v>1</v>
      </c>
    </row>
    <row r="311" spans="1:6" ht="15" outlineLevel="1">
      <c r="A311" s="8">
        <v>29908</v>
      </c>
      <c r="B311" s="8" t="s">
        <v>415</v>
      </c>
      <c r="C311" s="8">
        <v>990</v>
      </c>
      <c r="D311" s="16" t="str">
        <f>HYPERLINK("http://odejda-optom.org/pictures/2016fobs_15135_1.jpg")</f>
        <v>http://odejda-optom.org/pictures/2016fobs_15135_1.jpg</v>
      </c>
      <c r="E311" s="20"/>
      <c r="F311" s="4">
        <v>2</v>
      </c>
    </row>
    <row r="312" spans="1:6" ht="15" outlineLevel="1">
      <c r="A312" s="8">
        <v>29909</v>
      </c>
      <c r="B312" s="8" t="s">
        <v>416</v>
      </c>
      <c r="C312" s="8">
        <v>990</v>
      </c>
      <c r="D312" s="16" t="str">
        <f>HYPERLINK("http://odejda-optom.org/pictures/2016fobs_15135_1.jpg")</f>
        <v>http://odejda-optom.org/pictures/2016fobs_15135_1.jpg</v>
      </c>
      <c r="E312" s="20"/>
      <c r="F312" s="4">
        <v>1</v>
      </c>
    </row>
    <row r="313" spans="1:6" ht="15" outlineLevel="1">
      <c r="A313" s="8">
        <v>29910</v>
      </c>
      <c r="B313" s="8" t="s">
        <v>417</v>
      </c>
      <c r="C313" s="8">
        <v>990</v>
      </c>
      <c r="D313" s="16" t="str">
        <f>HYPERLINK("http://odejda-optom.org/pictures/2016fobs_15135_1.jpg")</f>
        <v>http://odejda-optom.org/pictures/2016fobs_15135_1.jpg</v>
      </c>
      <c r="E313" s="20"/>
      <c r="F313" s="4">
        <v>1</v>
      </c>
    </row>
    <row r="314" spans="1:6" ht="15" outlineLevel="1">
      <c r="A314" s="8">
        <v>29938</v>
      </c>
      <c r="B314" s="8" t="s">
        <v>418</v>
      </c>
      <c r="C314" s="8">
        <v>990</v>
      </c>
      <c r="D314" s="16" t="str">
        <f>HYPERLINK("http://odejda-optom.org/pictures/2016fobs_15153_1.jpg")</f>
        <v>http://odejda-optom.org/pictures/2016fobs_15153_1.jpg</v>
      </c>
      <c r="E314" s="20"/>
      <c r="F314" s="4">
        <v>1</v>
      </c>
    </row>
    <row r="315" spans="1:6" ht="15" outlineLevel="1">
      <c r="A315" s="8">
        <v>29933</v>
      </c>
      <c r="B315" s="8" t="s">
        <v>419</v>
      </c>
      <c r="C315" s="8">
        <v>990</v>
      </c>
      <c r="D315" s="16" t="str">
        <f>HYPERLINK("http://odejda-optom.org/pictures/2016fobs_15153_1.jpg")</f>
        <v>http://odejda-optom.org/pictures/2016fobs_15153_1.jpg</v>
      </c>
      <c r="E315" s="20"/>
      <c r="F315" s="4">
        <v>1</v>
      </c>
    </row>
    <row r="316" spans="1:6" ht="15" outlineLevel="1">
      <c r="A316" s="8">
        <v>29934</v>
      </c>
      <c r="B316" s="8" t="s">
        <v>420</v>
      </c>
      <c r="C316" s="8">
        <v>990</v>
      </c>
      <c r="D316" s="16" t="str">
        <f>HYPERLINK("http://odejda-optom.org/pictures/2016fobs_15153_1.jpg")</f>
        <v>http://odejda-optom.org/pictures/2016fobs_15153_1.jpg</v>
      </c>
      <c r="E316" s="20"/>
      <c r="F316" s="4">
        <v>1</v>
      </c>
    </row>
    <row r="317" spans="1:6" ht="15" outlineLevel="1">
      <c r="A317" s="8">
        <v>29940</v>
      </c>
      <c r="B317" s="8" t="s">
        <v>421</v>
      </c>
      <c r="C317" s="8">
        <v>990</v>
      </c>
      <c r="D317" s="16" t="str">
        <f>HYPERLINK("http://odejda-optom.org/pictures/2016fobs_15153_1.jpg")</f>
        <v>http://odejda-optom.org/pictures/2016fobs_15153_1.jpg</v>
      </c>
      <c r="E317" s="20"/>
      <c r="F317" s="4">
        <v>1</v>
      </c>
    </row>
    <row r="318" spans="1:6" ht="15" outlineLevel="1">
      <c r="A318" s="8">
        <v>32585</v>
      </c>
      <c r="B318" s="8" t="s">
        <v>716</v>
      </c>
      <c r="C318" s="8">
        <v>1000</v>
      </c>
      <c r="D318" s="16" t="str">
        <f>HYPERLINK("http://odejda-optom.org/pictures/2015kalborn1007.jpg")</f>
        <v>http://odejda-optom.org/pictures/2015kalborn1007.jpg</v>
      </c>
      <c r="E318" s="20"/>
      <c r="F318" s="4">
        <v>1</v>
      </c>
    </row>
    <row r="319" spans="1:6" ht="15" outlineLevel="1">
      <c r="A319" s="8">
        <v>34199</v>
      </c>
      <c r="B319" s="8" t="s">
        <v>717</v>
      </c>
      <c r="C319" s="8">
        <v>1000</v>
      </c>
      <c r="D319" s="16" t="str">
        <f>HYPERLINK("http://odejda-optom.org/pictures/К1007B.jpg")</f>
        <v>http://odejda-optom.org/pictures/К1007B.jpg</v>
      </c>
      <c r="E319" s="20"/>
      <c r="F319" s="4">
        <v>1</v>
      </c>
    </row>
    <row r="320" spans="1:6" ht="15" outlineLevel="1">
      <c r="A320" s="8">
        <v>34196</v>
      </c>
      <c r="B320" s="8" t="s">
        <v>718</v>
      </c>
      <c r="C320" s="8">
        <v>1000</v>
      </c>
      <c r="D320" s="16" t="str">
        <f>HYPERLINK("http://odejda-optom.org/pictures/К1007B.jpg")</f>
        <v>http://odejda-optom.org/pictures/К1007B.jpg</v>
      </c>
      <c r="E320" s="20"/>
      <c r="F320" s="4">
        <v>1</v>
      </c>
    </row>
    <row r="321" spans="1:6" ht="15" outlineLevel="1">
      <c r="A321" s="8">
        <v>33899</v>
      </c>
      <c r="B321" s="8" t="s">
        <v>1131</v>
      </c>
      <c r="C321" s="8">
        <v>1000</v>
      </c>
      <c r="D321" s="16" t="str">
        <f>HYPERLINK("http://odejda-optom.org/pictures/KombenezonFobs_6612glavnay.jpg")</f>
        <v>http://odejda-optom.org/pictures/KombenezonFobs_6612glavnay.jpg</v>
      </c>
      <c r="E321" s="20"/>
      <c r="F321" s="4">
        <v>1</v>
      </c>
    </row>
    <row r="322" spans="1:6" ht="15" outlineLevel="1">
      <c r="A322" s="8">
        <v>36750</v>
      </c>
      <c r="B322" s="8" t="s">
        <v>1132</v>
      </c>
      <c r="C322" s="8">
        <v>1000</v>
      </c>
      <c r="D322" s="16" t="str">
        <f>HYPERLINK("http://odejda-optom.org/pictures/2018_8701.jpg")</f>
        <v>http://odejda-optom.org/pictures/2018_8701.jpg</v>
      </c>
      <c r="E322" s="20"/>
      <c r="F322" s="4">
        <v>2</v>
      </c>
    </row>
    <row r="323" spans="1:7" ht="15" outlineLevel="1">
      <c r="A323" s="8">
        <v>16277</v>
      </c>
      <c r="B323" s="8" t="s">
        <v>487</v>
      </c>
      <c r="C323" s="8">
        <v>1000</v>
      </c>
      <c r="D323" s="16" t="s">
        <v>1179</v>
      </c>
      <c r="E323" s="17"/>
      <c r="F323" s="4">
        <v>2</v>
      </c>
      <c r="G323" s="5"/>
    </row>
    <row r="324" spans="1:6" ht="15" outlineLevel="1">
      <c r="A324" s="8">
        <v>16706</v>
      </c>
      <c r="B324" s="14" t="s">
        <v>98</v>
      </c>
      <c r="C324" s="8">
        <v>1000</v>
      </c>
      <c r="D324" s="16" t="s">
        <v>1189</v>
      </c>
      <c r="E324" s="17"/>
      <c r="F324" s="4">
        <v>9</v>
      </c>
    </row>
    <row r="325" spans="1:6" ht="15" outlineLevel="1">
      <c r="A325" s="8">
        <v>34879</v>
      </c>
      <c r="B325" s="8" t="s">
        <v>29</v>
      </c>
      <c r="C325" s="8">
        <v>1000</v>
      </c>
      <c r="D325" s="16" t="str">
        <f aca="true" t="shared" si="8" ref="D325:D330">HYPERLINK("http://odejda-optom.org/pictures/2017_fobs_363.jpg")</f>
        <v>http://odejda-optom.org/pictures/2017_fobs_363.jpg</v>
      </c>
      <c r="E325" s="20"/>
      <c r="F325" s="4">
        <v>2</v>
      </c>
    </row>
    <row r="326" spans="1:6" ht="15" outlineLevel="1">
      <c r="A326" s="8">
        <v>34880</v>
      </c>
      <c r="B326" s="8" t="s">
        <v>30</v>
      </c>
      <c r="C326" s="8">
        <v>1000</v>
      </c>
      <c r="D326" s="16" t="str">
        <f t="shared" si="8"/>
        <v>http://odejda-optom.org/pictures/2017_fobs_363.jpg</v>
      </c>
      <c r="E326" s="20"/>
      <c r="F326" s="4">
        <v>1</v>
      </c>
    </row>
    <row r="327" spans="1:6" ht="15" outlineLevel="1">
      <c r="A327" s="8">
        <v>34874</v>
      </c>
      <c r="B327" s="8" t="s">
        <v>31</v>
      </c>
      <c r="C327" s="8">
        <v>1000</v>
      </c>
      <c r="D327" s="16" t="str">
        <f t="shared" si="8"/>
        <v>http://odejda-optom.org/pictures/2017_fobs_363.jpg</v>
      </c>
      <c r="E327" s="20"/>
      <c r="F327" s="4">
        <v>1</v>
      </c>
    </row>
    <row r="328" spans="1:6" ht="15" outlineLevel="1">
      <c r="A328" s="8">
        <v>34881</v>
      </c>
      <c r="B328" s="8" t="s">
        <v>32</v>
      </c>
      <c r="C328" s="8">
        <v>1000</v>
      </c>
      <c r="D328" s="16" t="str">
        <f t="shared" si="8"/>
        <v>http://odejda-optom.org/pictures/2017_fobs_363.jpg</v>
      </c>
      <c r="E328" s="20"/>
      <c r="F328" s="4">
        <v>1</v>
      </c>
    </row>
    <row r="329" spans="1:6" ht="15" outlineLevel="1">
      <c r="A329" s="8">
        <v>34875</v>
      </c>
      <c r="B329" s="8" t="s">
        <v>33</v>
      </c>
      <c r="C329" s="8">
        <v>1000</v>
      </c>
      <c r="D329" s="16" t="str">
        <f t="shared" si="8"/>
        <v>http://odejda-optom.org/pictures/2017_fobs_363.jpg</v>
      </c>
      <c r="E329" s="20"/>
      <c r="F329" s="4">
        <v>1</v>
      </c>
    </row>
    <row r="330" spans="1:6" ht="15" outlineLevel="1">
      <c r="A330" s="8">
        <v>34877</v>
      </c>
      <c r="B330" s="8" t="s">
        <v>34</v>
      </c>
      <c r="C330" s="8">
        <v>1000</v>
      </c>
      <c r="D330" s="16" t="str">
        <f t="shared" si="8"/>
        <v>http://odejda-optom.org/pictures/2017_fobs_363.jpg</v>
      </c>
      <c r="E330" s="20"/>
      <c r="F330" s="4">
        <v>1</v>
      </c>
    </row>
    <row r="331" spans="1:6" ht="15" outlineLevel="1">
      <c r="A331" s="8">
        <v>39603</v>
      </c>
      <c r="B331" s="14" t="s">
        <v>152</v>
      </c>
      <c r="C331" s="8">
        <v>1000</v>
      </c>
      <c r="D331" s="16" t="s">
        <v>1190</v>
      </c>
      <c r="E331" s="17"/>
      <c r="F331" s="4">
        <v>3</v>
      </c>
    </row>
    <row r="332" spans="1:6" ht="15" outlineLevel="1">
      <c r="A332" s="8">
        <v>39605</v>
      </c>
      <c r="B332" s="14" t="s">
        <v>153</v>
      </c>
      <c r="C332" s="8">
        <v>1000</v>
      </c>
      <c r="D332" s="16" t="s">
        <v>1190</v>
      </c>
      <c r="E332" s="17"/>
      <c r="F332" s="4">
        <v>1</v>
      </c>
    </row>
    <row r="333" spans="1:6" ht="15" outlineLevel="1">
      <c r="A333" s="8">
        <v>19073</v>
      </c>
      <c r="B333" s="8" t="s">
        <v>776</v>
      </c>
      <c r="C333" s="8">
        <v>1000</v>
      </c>
      <c r="D333" s="16" t="s">
        <v>1180</v>
      </c>
      <c r="E333" s="17"/>
      <c r="F333" s="4">
        <v>1</v>
      </c>
    </row>
    <row r="334" spans="1:6" ht="15" outlineLevel="1">
      <c r="A334" s="8">
        <v>26359</v>
      </c>
      <c r="B334" s="8" t="s">
        <v>777</v>
      </c>
      <c r="C334" s="8">
        <v>1000</v>
      </c>
      <c r="D334" s="16" t="s">
        <v>1181</v>
      </c>
      <c r="E334" s="17"/>
      <c r="F334" s="4">
        <v>5</v>
      </c>
    </row>
    <row r="335" spans="1:6" ht="15" outlineLevel="1">
      <c r="A335" s="8">
        <v>27873</v>
      </c>
      <c r="B335" s="8" t="s">
        <v>847</v>
      </c>
      <c r="C335" s="8">
        <v>1000</v>
      </c>
      <c r="D335" s="16" t="str">
        <f>HYPERLINK("http://odejda-optom.org/pictures/bilemi_714026.jpg")</f>
        <v>http://odejda-optom.org/pictures/bilemi_714026.jpg</v>
      </c>
      <c r="E335" s="20"/>
      <c r="F335" s="4">
        <v>2</v>
      </c>
    </row>
    <row r="336" spans="1:6" ht="15" outlineLevel="1">
      <c r="A336" s="8">
        <v>42432</v>
      </c>
      <c r="B336" s="8" t="s">
        <v>1103</v>
      </c>
      <c r="C336" s="8">
        <v>1000</v>
      </c>
      <c r="D336" s="16" t="str">
        <f>HYPERLINK("http://odejda-optom.org/pictures/hsdjhf45455252s.jpg")</f>
        <v>http://odejda-optom.org/pictures/hsdjhf45455252s.jpg</v>
      </c>
      <c r="E336" s="20"/>
      <c r="F336" s="4">
        <v>1</v>
      </c>
    </row>
    <row r="337" spans="1:6" ht="15" outlineLevel="1">
      <c r="A337" s="8">
        <v>42435</v>
      </c>
      <c r="B337" s="8" t="s">
        <v>1104</v>
      </c>
      <c r="C337" s="8">
        <v>1000</v>
      </c>
      <c r="D337" s="16" t="str">
        <f>HYPERLINK("http://odejda-optom.org/pictures/hsdjhf45455252s.jpg")</f>
        <v>http://odejda-optom.org/pictures/hsdjhf45455252s.jpg</v>
      </c>
      <c r="E337" s="20"/>
      <c r="F337" s="4">
        <v>6</v>
      </c>
    </row>
    <row r="338" spans="1:6" ht="15" outlineLevel="1">
      <c r="A338" s="8">
        <v>42431</v>
      </c>
      <c r="B338" s="8" t="s">
        <v>1105</v>
      </c>
      <c r="C338" s="8">
        <v>1000</v>
      </c>
      <c r="D338" s="16" t="str">
        <f>HYPERLINK("http://odejda-optom.org/pictures/hsdjhf45455252s.jpg")</f>
        <v>http://odejda-optom.org/pictures/hsdjhf45455252s.jpg</v>
      </c>
      <c r="E338" s="20"/>
      <c r="F338" s="4">
        <v>4</v>
      </c>
    </row>
    <row r="339" spans="1:6" ht="15" outlineLevel="1">
      <c r="A339" s="8">
        <v>43490</v>
      </c>
      <c r="B339" s="8" t="s">
        <v>150</v>
      </c>
      <c r="C339" s="8">
        <v>1120</v>
      </c>
      <c r="D339" s="16" t="str">
        <f>HYPERLINK("http://odejda-optom.org/pictures/baf563f158e1cea8be119b21f403c130.jpg")</f>
        <v>http://odejda-optom.org/pictures/baf563f158e1cea8be119b21f403c130.jpg</v>
      </c>
      <c r="E339" s="20"/>
      <c r="F339" s="4">
        <v>1</v>
      </c>
    </row>
    <row r="340" spans="1:6" ht="15" outlineLevel="1">
      <c r="A340" s="8">
        <v>43491</v>
      </c>
      <c r="B340" s="8" t="s">
        <v>151</v>
      </c>
      <c r="C340" s="8">
        <v>1120</v>
      </c>
      <c r="D340" s="16" t="str">
        <f>HYPERLINK("http://odejda-optom.org/pictures/baf563f158e1cea8be119b21f403c130.jpg")</f>
        <v>http://odejda-optom.org/pictures/baf563f158e1cea8be119b21f403c130.jpg</v>
      </c>
      <c r="E340" s="20"/>
      <c r="F340" s="4">
        <v>1</v>
      </c>
    </row>
    <row r="341" spans="1:6" ht="15" outlineLevel="1">
      <c r="A341" s="8">
        <v>37751</v>
      </c>
      <c r="B341" s="8" t="s">
        <v>1100</v>
      </c>
      <c r="C341" s="8">
        <v>1200</v>
      </c>
      <c r="D341" s="16" t="str">
        <f>HYPERLINK("http://odejda-optom.org/pictures/864c818aff48db3c243214b38252dc9a.jpg")</f>
        <v>http://odejda-optom.org/pictures/864c818aff48db3c243214b38252dc9a.jpg</v>
      </c>
      <c r="E341" s="20"/>
      <c r="F341" s="4">
        <v>1</v>
      </c>
    </row>
    <row r="342" spans="1:6" ht="15" outlineLevel="1">
      <c r="A342" s="8">
        <v>32591</v>
      </c>
      <c r="B342" s="8" t="s">
        <v>1101</v>
      </c>
      <c r="C342" s="8">
        <v>1200</v>
      </c>
      <c r="D342" s="16" t="str">
        <f>HYPERLINK("http://odejda-optom.org/pictures/2015kalborn0147.jpg")</f>
        <v>http://odejda-optom.org/pictures/2015kalborn0147.jpg</v>
      </c>
      <c r="E342" s="20"/>
      <c r="F342" s="4">
        <v>2</v>
      </c>
    </row>
    <row r="343" spans="1:6" ht="15" outlineLevel="1">
      <c r="A343" s="8">
        <v>34506</v>
      </c>
      <c r="B343" s="8" t="s">
        <v>1102</v>
      </c>
      <c r="C343" s="8">
        <v>1200</v>
      </c>
      <c r="D343" s="16" t="str">
        <f>HYPERLINK("http://odejda-optom.org/pictures/К1053 (2016).jpg")</f>
        <v>http://odejda-optom.org/pictures/К1053 (2016).jpg</v>
      </c>
      <c r="E343" s="20"/>
      <c r="F343" s="4">
        <v>2</v>
      </c>
    </row>
    <row r="344" spans="1:6" ht="15" outlineLevel="1">
      <c r="A344" s="8">
        <v>32593</v>
      </c>
      <c r="B344" s="8" t="s">
        <v>1106</v>
      </c>
      <c r="C344" s="8">
        <v>1200</v>
      </c>
      <c r="D344" s="16" t="str">
        <f>HYPERLINK("http://odejda-optom.org/pictures/К1400.jpg")</f>
        <v>http://odejda-optom.org/pictures/К1400.jpg</v>
      </c>
      <c r="E344" s="20"/>
      <c r="F344" s="4">
        <v>1</v>
      </c>
    </row>
    <row r="345" spans="1:6" ht="15" outlineLevel="1">
      <c r="A345" s="8">
        <v>32599</v>
      </c>
      <c r="B345" s="8" t="s">
        <v>1107</v>
      </c>
      <c r="C345" s="8">
        <v>1200</v>
      </c>
      <c r="D345" s="16" t="str">
        <f>HYPERLINK("http://odejda-optom.org/pictures/2015kalborn15010.jpg")</f>
        <v>http://odejda-optom.org/pictures/2015kalborn15010.jpg</v>
      </c>
      <c r="E345" s="20"/>
      <c r="F345" s="4">
        <v>2</v>
      </c>
    </row>
    <row r="346" spans="1:6" ht="15" outlineLevel="1">
      <c r="A346" s="8">
        <v>32600</v>
      </c>
      <c r="B346" s="8" t="s">
        <v>1108</v>
      </c>
      <c r="C346" s="8">
        <v>1200</v>
      </c>
      <c r="D346" s="16" t="str">
        <f>HYPERLINK("http://odejda-optom.org/pictures/2015kalborn15010.jpg")</f>
        <v>http://odejda-optom.org/pictures/2015kalborn15010.jpg</v>
      </c>
      <c r="E346" s="20"/>
      <c r="F346" s="4">
        <v>2</v>
      </c>
    </row>
    <row r="347" spans="1:6" ht="15" outlineLevel="1">
      <c r="A347" s="8">
        <v>32601</v>
      </c>
      <c r="B347" s="8" t="s">
        <v>1109</v>
      </c>
      <c r="C347" s="8">
        <v>1200</v>
      </c>
      <c r="D347" s="16" t="str">
        <f>HYPERLINK("http://odejda-optom.org/pictures/2015kalborn15010.jpg")</f>
        <v>http://odejda-optom.org/pictures/2015kalborn15010.jpg</v>
      </c>
      <c r="E347" s="20"/>
      <c r="F347" s="4">
        <v>1</v>
      </c>
    </row>
    <row r="348" spans="1:6" ht="15" outlineLevel="1">
      <c r="A348" s="8">
        <v>33530</v>
      </c>
      <c r="B348" s="8" t="s">
        <v>1130</v>
      </c>
      <c r="C348" s="8">
        <v>1200</v>
      </c>
      <c r="D348" s="16" t="str">
        <f>HYPERLINK("http://odejda-optom.org/pictures/2016fobs_6104.jpg")</f>
        <v>http://odejda-optom.org/pictures/2016fobs_6104.jpg</v>
      </c>
      <c r="E348" s="20"/>
      <c r="F348" s="4">
        <v>1</v>
      </c>
    </row>
    <row r="349" spans="1:6" ht="15" outlineLevel="1">
      <c r="A349" s="8">
        <v>35084</v>
      </c>
      <c r="B349" s="8" t="s">
        <v>340</v>
      </c>
      <c r="C349" s="8">
        <v>1200</v>
      </c>
      <c r="D349" s="16" t="str">
        <f aca="true" t="shared" si="9" ref="D349:D357">HYPERLINK("http://odejda-optom.org/pictures/2017_fobs17110.jpg")</f>
        <v>http://odejda-optom.org/pictures/2017_fobs17110.jpg</v>
      </c>
      <c r="E349" s="20"/>
      <c r="F349" s="4">
        <v>2</v>
      </c>
    </row>
    <row r="350" spans="1:6" ht="15" outlineLevel="1">
      <c r="A350" s="8">
        <v>35089</v>
      </c>
      <c r="B350" s="8" t="s">
        <v>341</v>
      </c>
      <c r="C350" s="8">
        <v>1200</v>
      </c>
      <c r="D350" s="16" t="str">
        <f t="shared" si="9"/>
        <v>http://odejda-optom.org/pictures/2017_fobs17110.jpg</v>
      </c>
      <c r="E350" s="20"/>
      <c r="F350" s="4">
        <v>1</v>
      </c>
    </row>
    <row r="351" spans="1:6" ht="15" outlineLevel="1">
      <c r="A351" s="8">
        <v>35085</v>
      </c>
      <c r="B351" s="8" t="s">
        <v>342</v>
      </c>
      <c r="C351" s="8">
        <v>1200</v>
      </c>
      <c r="D351" s="16" t="str">
        <f t="shared" si="9"/>
        <v>http://odejda-optom.org/pictures/2017_fobs17110.jpg</v>
      </c>
      <c r="E351" s="20"/>
      <c r="F351" s="4">
        <v>1</v>
      </c>
    </row>
    <row r="352" spans="1:6" ht="15" outlineLevel="1">
      <c r="A352" s="8">
        <v>35090</v>
      </c>
      <c r="B352" s="8" t="s">
        <v>343</v>
      </c>
      <c r="C352" s="8">
        <v>1200</v>
      </c>
      <c r="D352" s="16" t="str">
        <f t="shared" si="9"/>
        <v>http://odejda-optom.org/pictures/2017_fobs17110.jpg</v>
      </c>
      <c r="E352" s="20"/>
      <c r="F352" s="4">
        <v>1</v>
      </c>
    </row>
    <row r="353" spans="1:6" ht="15" outlineLevel="1">
      <c r="A353" s="8">
        <v>35086</v>
      </c>
      <c r="B353" s="8" t="s">
        <v>344</v>
      </c>
      <c r="C353" s="8">
        <v>1200</v>
      </c>
      <c r="D353" s="16" t="str">
        <f t="shared" si="9"/>
        <v>http://odejda-optom.org/pictures/2017_fobs17110.jpg</v>
      </c>
      <c r="E353" s="20"/>
      <c r="F353" s="4">
        <v>1</v>
      </c>
    </row>
    <row r="354" spans="1:6" ht="15" outlineLevel="1">
      <c r="A354" s="8">
        <v>35087</v>
      </c>
      <c r="B354" s="8" t="s">
        <v>345</v>
      </c>
      <c r="C354" s="8">
        <v>1200</v>
      </c>
      <c r="D354" s="16" t="str">
        <f t="shared" si="9"/>
        <v>http://odejda-optom.org/pictures/2017_fobs17110.jpg</v>
      </c>
      <c r="E354" s="20"/>
      <c r="F354" s="4">
        <v>2</v>
      </c>
    </row>
    <row r="355" spans="1:6" ht="15" outlineLevel="1">
      <c r="A355" s="8">
        <v>35092</v>
      </c>
      <c r="B355" s="8" t="s">
        <v>346</v>
      </c>
      <c r="C355" s="8">
        <v>1200</v>
      </c>
      <c r="D355" s="16" t="str">
        <f t="shared" si="9"/>
        <v>http://odejda-optom.org/pictures/2017_fobs17110.jpg</v>
      </c>
      <c r="E355" s="20"/>
      <c r="F355" s="4">
        <v>1</v>
      </c>
    </row>
    <row r="356" spans="1:6" ht="15" outlineLevel="1">
      <c r="A356" s="8">
        <v>35088</v>
      </c>
      <c r="B356" s="8" t="s">
        <v>347</v>
      </c>
      <c r="C356" s="8">
        <v>1200</v>
      </c>
      <c r="D356" s="16" t="str">
        <f t="shared" si="9"/>
        <v>http://odejda-optom.org/pictures/2017_fobs17110.jpg</v>
      </c>
      <c r="E356" s="20"/>
      <c r="F356" s="4">
        <v>2</v>
      </c>
    </row>
    <row r="357" spans="1:6" ht="15" outlineLevel="1">
      <c r="A357" s="8">
        <v>35093</v>
      </c>
      <c r="B357" s="8" t="s">
        <v>348</v>
      </c>
      <c r="C357" s="8">
        <v>1200</v>
      </c>
      <c r="D357" s="16" t="str">
        <f t="shared" si="9"/>
        <v>http://odejda-optom.org/pictures/2017_fobs17110.jpg</v>
      </c>
      <c r="E357" s="20"/>
      <c r="F357" s="4">
        <v>1</v>
      </c>
    </row>
    <row r="358" spans="1:6" ht="15" outlineLevel="1">
      <c r="A358" s="8">
        <v>35235</v>
      </c>
      <c r="B358" s="8" t="s">
        <v>93</v>
      </c>
      <c r="C358" s="8">
        <v>1200</v>
      </c>
      <c r="D358" s="16" t="str">
        <f>HYPERLINK("http://odejda-optom.org/pictures/2017_fobs316.jpg")</f>
        <v>http://odejda-optom.org/pictures/2017_fobs316.jpg</v>
      </c>
      <c r="E358" s="20"/>
      <c r="F358" s="4">
        <v>1</v>
      </c>
    </row>
    <row r="359" spans="1:6" ht="15" outlineLevel="1">
      <c r="A359" s="8">
        <v>35238</v>
      </c>
      <c r="B359" s="8" t="s">
        <v>94</v>
      </c>
      <c r="C359" s="8">
        <v>1200</v>
      </c>
      <c r="D359" s="16" t="str">
        <f>HYPERLINK("http://odejda-optom.org/pictures/2017_fobs316.jpg")</f>
        <v>http://odejda-optom.org/pictures/2017_fobs316.jpg</v>
      </c>
      <c r="E359" s="20"/>
      <c r="F359" s="4">
        <v>5</v>
      </c>
    </row>
    <row r="360" spans="1:6" ht="15" outlineLevel="1">
      <c r="A360" s="8">
        <v>35243</v>
      </c>
      <c r="B360" s="8" t="s">
        <v>95</v>
      </c>
      <c r="C360" s="8">
        <v>1200</v>
      </c>
      <c r="D360" s="16" t="str">
        <f>HYPERLINK("http://odejda-optom.org/pictures/2017_fobs316.jpg")</f>
        <v>http://odejda-optom.org/pictures/2017_fobs316.jpg</v>
      </c>
      <c r="E360" s="20"/>
      <c r="F360" s="4">
        <v>14</v>
      </c>
    </row>
    <row r="361" spans="1:6" ht="15" outlineLevel="1">
      <c r="A361" s="8">
        <v>23471</v>
      </c>
      <c r="B361" s="8" t="s">
        <v>96</v>
      </c>
      <c r="C361" s="8">
        <v>1200</v>
      </c>
      <c r="D361" s="16" t="str">
        <f>HYPERLINK("http://odejda-optom.org/pictures/kalborn_kc0143.jpg")</f>
        <v>http://odejda-optom.org/pictures/kalborn_kc0143.jpg</v>
      </c>
      <c r="E361" s="20"/>
      <c r="F361" s="4">
        <v>5</v>
      </c>
    </row>
    <row r="362" spans="1:6" ht="15" outlineLevel="1">
      <c r="A362" s="8">
        <v>23467</v>
      </c>
      <c r="B362" s="8" t="s">
        <v>97</v>
      </c>
      <c r="C362" s="8">
        <v>1200</v>
      </c>
      <c r="D362" s="16" t="str">
        <f>HYPERLINK("http://odejda-optom.org/pictures/kalborn_kc0143.jpg")</f>
        <v>http://odejda-optom.org/pictures/kalborn_kc0143.jpg</v>
      </c>
      <c r="E362" s="20"/>
      <c r="F362" s="4">
        <v>2</v>
      </c>
    </row>
    <row r="363" spans="1:7" ht="15" outlineLevel="1">
      <c r="A363" s="8">
        <v>22683</v>
      </c>
      <c r="B363" s="8" t="s">
        <v>449</v>
      </c>
      <c r="C363" s="8">
        <v>1250</v>
      </c>
      <c r="D363" s="16" t="s">
        <v>1182</v>
      </c>
      <c r="E363" s="17"/>
      <c r="F363" s="4">
        <v>2</v>
      </c>
      <c r="G363" s="5"/>
    </row>
    <row r="364" spans="1:6" ht="15" outlineLevel="1">
      <c r="A364" s="8">
        <v>38887</v>
      </c>
      <c r="B364" s="8" t="s">
        <v>61</v>
      </c>
      <c r="C364" s="8">
        <v>1300</v>
      </c>
      <c r="D364" s="16" t="str">
        <f>HYPERLINK("http://odejda-optom.org/pictures/0d1cd1c1256811c1dc4fe950ba124c86.jpg")</f>
        <v>http://odejda-optom.org/pictures/0d1cd1c1256811c1dc4fe950ba124c86.jpg</v>
      </c>
      <c r="E364" s="20"/>
      <c r="F364" s="4">
        <v>1</v>
      </c>
    </row>
    <row r="365" spans="1:6" ht="15" outlineLevel="1">
      <c r="A365" s="8">
        <v>38888</v>
      </c>
      <c r="B365" s="8" t="s">
        <v>62</v>
      </c>
      <c r="C365" s="8">
        <v>1300</v>
      </c>
      <c r="D365" s="16" t="str">
        <f>HYPERLINK("http://odejda-optom.org/pictures/0d1cd1c1256811c1dc4fe950ba124c86.jpg")</f>
        <v>http://odejda-optom.org/pictures/0d1cd1c1256811c1dc4fe950ba124c86.jpg</v>
      </c>
      <c r="E365" s="20"/>
      <c r="F365" s="4">
        <v>1</v>
      </c>
    </row>
    <row r="366" spans="1:6" ht="15" outlineLevel="1">
      <c r="A366" s="8">
        <v>38889</v>
      </c>
      <c r="B366" s="8" t="s">
        <v>63</v>
      </c>
      <c r="C366" s="8">
        <v>1300</v>
      </c>
      <c r="D366" s="16" t="str">
        <f>HYPERLINK("http://odejda-optom.org/pictures/0d1cd1c1256811c1dc4fe950ba124c86.jpg")</f>
        <v>http://odejda-optom.org/pictures/0d1cd1c1256811c1dc4fe950ba124c86.jpg</v>
      </c>
      <c r="E366" s="20"/>
      <c r="F366" s="4">
        <v>1</v>
      </c>
    </row>
    <row r="367" spans="1:6" ht="15" outlineLevel="1">
      <c r="A367" s="8">
        <v>32090</v>
      </c>
      <c r="B367" s="8" t="s">
        <v>99</v>
      </c>
      <c r="C367" s="8">
        <v>1300</v>
      </c>
      <c r="D367" s="16" t="str">
        <f>HYPERLINK("http://odejda-optom.org/pictures/kalborn_kc1583a.jpg")</f>
        <v>http://odejda-optom.org/pictures/kalborn_kc1583a.jpg</v>
      </c>
      <c r="E367" s="20"/>
      <c r="F367" s="4">
        <v>1</v>
      </c>
    </row>
    <row r="368" spans="1:6" ht="15" outlineLevel="1">
      <c r="A368" s="8">
        <v>32091</v>
      </c>
      <c r="B368" s="8" t="s">
        <v>100</v>
      </c>
      <c r="C368" s="8">
        <v>1300</v>
      </c>
      <c r="D368" s="16" t="str">
        <f>HYPERLINK("http://odejda-optom.org/pictures/kalborn_kc1583a.jpg")</f>
        <v>http://odejda-optom.org/pictures/kalborn_kc1583a.jpg</v>
      </c>
      <c r="E368" s="20"/>
      <c r="F368" s="4">
        <v>3</v>
      </c>
    </row>
    <row r="369" spans="1:6" ht="15" outlineLevel="1">
      <c r="A369" s="8">
        <v>32092</v>
      </c>
      <c r="B369" s="8" t="s">
        <v>101</v>
      </c>
      <c r="C369" s="8">
        <v>1300</v>
      </c>
      <c r="D369" s="16" t="str">
        <f>HYPERLINK("http://odejda-optom.org/pictures/kalborn_kc1583a.jpg")</f>
        <v>http://odejda-optom.org/pictures/kalborn_kc1583a.jpg</v>
      </c>
      <c r="E369" s="20"/>
      <c r="F369" s="4">
        <v>1</v>
      </c>
    </row>
    <row r="370" spans="1:6" ht="15" outlineLevel="1">
      <c r="A370" s="8">
        <v>39608</v>
      </c>
      <c r="B370" s="8" t="s">
        <v>102</v>
      </c>
      <c r="C370" s="8">
        <v>1400</v>
      </c>
      <c r="D370" s="16" t="str">
        <f>HYPERLINK("http://odejda-optom.org/pictures/d0b94bc9da04278437024b2e373fe14d.jpg")</f>
        <v>http://odejda-optom.org/pictures/d0b94bc9da04278437024b2e373fe14d.jpg</v>
      </c>
      <c r="E370" s="20"/>
      <c r="F370" s="4">
        <v>2</v>
      </c>
    </row>
    <row r="371" spans="1:6" ht="15" outlineLevel="1">
      <c r="A371" s="8">
        <v>39609</v>
      </c>
      <c r="B371" s="8" t="s">
        <v>103</v>
      </c>
      <c r="C371" s="8">
        <v>1400</v>
      </c>
      <c r="D371" s="16" t="str">
        <f>HYPERLINK("http://odejda-optom.org/pictures/d0b94bc9da04278437024b2e373fe14d.jpg")</f>
        <v>http://odejda-optom.org/pictures/d0b94bc9da04278437024b2e373fe14d.jpg</v>
      </c>
      <c r="E371" s="20"/>
      <c r="F371" s="4">
        <v>2</v>
      </c>
    </row>
    <row r="372" spans="1:6" ht="15" outlineLevel="1">
      <c r="A372" s="8">
        <v>39610</v>
      </c>
      <c r="B372" s="8" t="s">
        <v>104</v>
      </c>
      <c r="C372" s="8">
        <v>1400</v>
      </c>
      <c r="D372" s="16" t="str">
        <f>HYPERLINK("http://odejda-optom.org/pictures/d0b94bc9da04278437024b2e373fe14d.jpg")</f>
        <v>http://odejda-optom.org/pictures/d0b94bc9da04278437024b2e373fe14d.jpg</v>
      </c>
      <c r="E372" s="20"/>
      <c r="F372" s="4">
        <v>2</v>
      </c>
    </row>
    <row r="373" spans="1:6" ht="15" outlineLevel="1">
      <c r="A373" s="8">
        <v>39611</v>
      </c>
      <c r="B373" s="8" t="s">
        <v>105</v>
      </c>
      <c r="C373" s="8">
        <v>1400</v>
      </c>
      <c r="D373" s="16" t="str">
        <f>HYPERLINK("http://odejda-optom.org/pictures/d0b94bc9da04278437024b2e373fe14d.jpg")</f>
        <v>http://odejda-optom.org/pictures/d0b94bc9da04278437024b2e373fe14d.jpg</v>
      </c>
      <c r="E373" s="20"/>
      <c r="F373" s="4">
        <v>2</v>
      </c>
    </row>
    <row r="374" spans="1:6" ht="15" outlineLevel="1">
      <c r="A374" s="8">
        <v>39612</v>
      </c>
      <c r="B374" s="8" t="s">
        <v>106</v>
      </c>
      <c r="C374" s="8">
        <v>1400</v>
      </c>
      <c r="D374" s="16" t="str">
        <f>HYPERLINK("http://odejda-optom.org/pictures/d0b94bc9da04278437024b2e373fe14d.jpg")</f>
        <v>http://odejda-optom.org/pictures/d0b94bc9da04278437024b2e373fe14d.jpg</v>
      </c>
      <c r="E374" s="20"/>
      <c r="F374" s="4">
        <v>1</v>
      </c>
    </row>
    <row r="375" spans="1:6" ht="15" outlineLevel="1">
      <c r="A375" s="8">
        <v>18982</v>
      </c>
      <c r="B375" s="14" t="s">
        <v>752</v>
      </c>
      <c r="C375" s="8">
        <v>1420</v>
      </c>
      <c r="D375" s="16" t="s">
        <v>1200</v>
      </c>
      <c r="E375" s="17"/>
      <c r="F375" s="4">
        <v>1</v>
      </c>
    </row>
    <row r="376" spans="1:6" ht="15" outlineLevel="1">
      <c r="A376" s="8">
        <v>39819</v>
      </c>
      <c r="B376" s="8" t="s">
        <v>450</v>
      </c>
      <c r="C376" s="8">
        <v>1450</v>
      </c>
      <c r="D376" s="16" t="str">
        <f aca="true" t="shared" si="10" ref="D376:D381">HYPERLINK("http://odejda-optom.org/pictures/493dfe48b7b6ff7b52bf535bf802b455.jpg")</f>
        <v>http://odejda-optom.org/pictures/493dfe48b7b6ff7b52bf535bf802b455.jpg</v>
      </c>
      <c r="E376" s="20"/>
      <c r="F376" s="4">
        <v>1</v>
      </c>
    </row>
    <row r="377" spans="1:6" ht="15" outlineLevel="1">
      <c r="A377" s="8">
        <v>39830</v>
      </c>
      <c r="B377" s="8" t="s">
        <v>451</v>
      </c>
      <c r="C377" s="8">
        <v>1450</v>
      </c>
      <c r="D377" s="16" t="str">
        <f t="shared" si="10"/>
        <v>http://odejda-optom.org/pictures/493dfe48b7b6ff7b52bf535bf802b455.jpg</v>
      </c>
      <c r="E377" s="20"/>
      <c r="F377" s="4">
        <v>2</v>
      </c>
    </row>
    <row r="378" spans="1:6" ht="15" outlineLevel="1">
      <c r="A378" s="8">
        <v>39815</v>
      </c>
      <c r="B378" s="8" t="s">
        <v>452</v>
      </c>
      <c r="C378" s="8">
        <v>1450</v>
      </c>
      <c r="D378" s="16" t="str">
        <f t="shared" si="10"/>
        <v>http://odejda-optom.org/pictures/493dfe48b7b6ff7b52bf535bf802b455.jpg</v>
      </c>
      <c r="E378" s="20"/>
      <c r="F378" s="4">
        <v>1</v>
      </c>
    </row>
    <row r="379" spans="1:6" ht="15" outlineLevel="1">
      <c r="A379" s="8">
        <v>39816</v>
      </c>
      <c r="B379" s="8" t="s">
        <v>453</v>
      </c>
      <c r="C379" s="8">
        <v>1450</v>
      </c>
      <c r="D379" s="16" t="str">
        <f t="shared" si="10"/>
        <v>http://odejda-optom.org/pictures/493dfe48b7b6ff7b52bf535bf802b455.jpg</v>
      </c>
      <c r="E379" s="20"/>
      <c r="F379" s="4">
        <v>1</v>
      </c>
    </row>
    <row r="380" spans="1:6" ht="15" outlineLevel="1">
      <c r="A380" s="8">
        <v>39817</v>
      </c>
      <c r="B380" s="8" t="s">
        <v>454</v>
      </c>
      <c r="C380" s="8">
        <v>1450</v>
      </c>
      <c r="D380" s="16" t="str">
        <f t="shared" si="10"/>
        <v>http://odejda-optom.org/pictures/493dfe48b7b6ff7b52bf535bf802b455.jpg</v>
      </c>
      <c r="E380" s="20"/>
      <c r="F380" s="4">
        <v>2</v>
      </c>
    </row>
    <row r="381" spans="1:6" ht="15" outlineLevel="1">
      <c r="A381" s="8">
        <v>39818</v>
      </c>
      <c r="B381" s="8" t="s">
        <v>455</v>
      </c>
      <c r="C381" s="8">
        <v>1450</v>
      </c>
      <c r="D381" s="16" t="str">
        <f t="shared" si="10"/>
        <v>http://odejda-optom.org/pictures/493dfe48b7b6ff7b52bf535bf802b455.jpg</v>
      </c>
      <c r="E381" s="20"/>
      <c r="F381" s="4">
        <v>3</v>
      </c>
    </row>
    <row r="382" spans="1:6" ht="15" outlineLevel="1">
      <c r="A382" s="8">
        <v>39075</v>
      </c>
      <c r="B382" s="8" t="s">
        <v>464</v>
      </c>
      <c r="C382" s="8">
        <v>1450</v>
      </c>
      <c r="D382" s="16" t="str">
        <f>HYPERLINK("http://odejda-optom.org/pictures/40f3ba211bf1b1d7f06da56464fd6410.jpg")</f>
        <v>http://odejda-optom.org/pictures/40f3ba211bf1b1d7f06da56464fd6410.jpg</v>
      </c>
      <c r="E382" s="20"/>
      <c r="F382" s="4">
        <v>1</v>
      </c>
    </row>
    <row r="383" spans="1:6" ht="15" outlineLevel="1">
      <c r="A383" s="8">
        <v>39077</v>
      </c>
      <c r="B383" s="8" t="s">
        <v>465</v>
      </c>
      <c r="C383" s="8">
        <v>1450</v>
      </c>
      <c r="D383" s="16" t="str">
        <f>HYPERLINK("http://odejda-optom.org/pictures/40f3ba211bf1b1d7f06da56464fd6410.jpg")</f>
        <v>http://odejda-optom.org/pictures/40f3ba211bf1b1d7f06da56464fd6410.jpg</v>
      </c>
      <c r="E383" s="20"/>
      <c r="F383" s="4">
        <v>1</v>
      </c>
    </row>
    <row r="384" spans="1:6" ht="15" outlineLevel="1">
      <c r="A384" s="8">
        <v>39083</v>
      </c>
      <c r="B384" s="8" t="s">
        <v>466</v>
      </c>
      <c r="C384" s="8">
        <v>1450</v>
      </c>
      <c r="D384" s="16" t="str">
        <f>HYPERLINK("http://odejda-optom.org/pictures/40f3ba211bf1b1d7f06da56464fd6410.jpg")</f>
        <v>http://odejda-optom.org/pictures/40f3ba211bf1b1d7f06da56464fd6410.jpg</v>
      </c>
      <c r="E384" s="20"/>
      <c r="F384" s="4">
        <v>1</v>
      </c>
    </row>
    <row r="385" spans="1:6" ht="15" outlineLevel="1">
      <c r="A385" s="8">
        <v>39084</v>
      </c>
      <c r="B385" s="8" t="s">
        <v>467</v>
      </c>
      <c r="C385" s="8">
        <v>1450</v>
      </c>
      <c r="D385" s="16" t="str">
        <f>HYPERLINK("http://odejda-optom.org/pictures/40f3ba211bf1b1d7f06da56464fd6410.jpg")</f>
        <v>http://odejda-optom.org/pictures/40f3ba211bf1b1d7f06da56464fd6410.jpg</v>
      </c>
      <c r="E385" s="20"/>
      <c r="F385" s="4">
        <v>1</v>
      </c>
    </row>
    <row r="386" spans="1:7" ht="15" outlineLevel="1">
      <c r="A386" s="8">
        <v>17514</v>
      </c>
      <c r="B386" s="14" t="s">
        <v>495</v>
      </c>
      <c r="C386" s="8">
        <v>1500</v>
      </c>
      <c r="D386" s="16" t="s">
        <v>1205</v>
      </c>
      <c r="E386" s="17"/>
      <c r="F386" s="4">
        <v>2</v>
      </c>
      <c r="G386" s="5"/>
    </row>
    <row r="387" spans="1:6" ht="15" outlineLevel="1">
      <c r="A387" s="8">
        <v>35280</v>
      </c>
      <c r="B387" s="8" t="s">
        <v>137</v>
      </c>
      <c r="C387" s="8">
        <v>1500</v>
      </c>
      <c r="D387" s="16" t="str">
        <f>HYPERLINK("http://odejda-optom.org/pictures/2017_fobs605.jpg")</f>
        <v>http://odejda-optom.org/pictures/2017_fobs605.jpg</v>
      </c>
      <c r="E387" s="20"/>
      <c r="F387" s="4">
        <v>1</v>
      </c>
    </row>
    <row r="388" spans="1:6" ht="15" outlineLevel="1">
      <c r="A388" s="8">
        <v>38913</v>
      </c>
      <c r="B388" s="8" t="s">
        <v>138</v>
      </c>
      <c r="C388" s="8">
        <v>1500</v>
      </c>
      <c r="D388" s="16" t="str">
        <f>HYPERLINK("http://odejda-optom.org/pictures/f688e1b1fe343f03b86b0491f6099679.jpg")</f>
        <v>http://odejda-optom.org/pictures/f688e1b1fe343f03b86b0491f6099679.jpg</v>
      </c>
      <c r="E388" s="20"/>
      <c r="F388" s="4">
        <v>1</v>
      </c>
    </row>
    <row r="389" spans="1:6" ht="15" outlineLevel="1">
      <c r="A389" s="8">
        <v>38915</v>
      </c>
      <c r="B389" s="8" t="s">
        <v>139</v>
      </c>
      <c r="C389" s="8">
        <v>1500</v>
      </c>
      <c r="D389" s="16" t="str">
        <f>HYPERLINK("http://odejda-optom.org/pictures/f688e1b1fe343f03b86b0491f6099679.jpg")</f>
        <v>http://odejda-optom.org/pictures/f688e1b1fe343f03b86b0491f6099679.jpg</v>
      </c>
      <c r="E389" s="20"/>
      <c r="F389" s="4">
        <v>1</v>
      </c>
    </row>
    <row r="390" spans="1:6" ht="15" outlineLevel="1">
      <c r="A390" s="8">
        <v>33329</v>
      </c>
      <c r="B390" s="8" t="s">
        <v>77</v>
      </c>
      <c r="C390" s="8">
        <v>1500</v>
      </c>
      <c r="D390" s="16" t="str">
        <f>HYPERLINK("http://odejda-optom.org/pictures/871.jpg")</f>
        <v>http://odejda-optom.org/pictures/871.jpg</v>
      </c>
      <c r="E390" s="20"/>
      <c r="F390" s="4">
        <v>1</v>
      </c>
    </row>
    <row r="391" spans="1:6" ht="15" outlineLevel="1">
      <c r="A391" s="8">
        <v>38873</v>
      </c>
      <c r="B391" s="8" t="s">
        <v>78</v>
      </c>
      <c r="C391" s="8">
        <v>1500</v>
      </c>
      <c r="D391" s="16" t="str">
        <f>HYPERLINK("http://odejda-optom.org/pictures/83bd99aea2a21a06da8c447ba30c670d.jpg")</f>
        <v>http://odejda-optom.org/pictures/83bd99aea2a21a06da8c447ba30c670d.jpg</v>
      </c>
      <c r="E391" s="20"/>
      <c r="F391" s="4">
        <v>1</v>
      </c>
    </row>
    <row r="392" spans="1:6" ht="15" outlineLevel="1">
      <c r="A392" s="8">
        <v>38874</v>
      </c>
      <c r="B392" s="8" t="s">
        <v>79</v>
      </c>
      <c r="C392" s="8">
        <v>1500</v>
      </c>
      <c r="D392" s="16" t="str">
        <f>HYPERLINK("http://odejda-optom.org/pictures/83bd99aea2a21a06da8c447ba30c670d.jpg")</f>
        <v>http://odejda-optom.org/pictures/83bd99aea2a21a06da8c447ba30c670d.jpg</v>
      </c>
      <c r="E392" s="20"/>
      <c r="F392" s="4">
        <v>1</v>
      </c>
    </row>
    <row r="393" spans="1:6" ht="15" outlineLevel="1">
      <c r="A393" s="8">
        <v>35322</v>
      </c>
      <c r="B393" s="8" t="s">
        <v>273</v>
      </c>
      <c r="C393" s="8">
        <v>1500</v>
      </c>
      <c r="D393" s="16" t="str">
        <f>HYPERLINK("http://odejda-optom.org/pictures/2017_fobs_530.jpg")</f>
        <v>http://odejda-optom.org/pictures/2017_fobs_530.jpg</v>
      </c>
      <c r="E393" s="20"/>
      <c r="F393" s="4">
        <v>1</v>
      </c>
    </row>
    <row r="394" spans="1:6" ht="15" outlineLevel="1">
      <c r="A394" s="8">
        <v>39156</v>
      </c>
      <c r="B394" s="8" t="s">
        <v>286</v>
      </c>
      <c r="C394" s="8">
        <v>1500</v>
      </c>
      <c r="D394" s="16" t="str">
        <f>HYPERLINK("http://odejda-optom.org/pictures/aca6fcdba40cc3e2b2dfe06d91c61fd0.jpg")</f>
        <v>http://odejda-optom.org/pictures/aca6fcdba40cc3e2b2dfe06d91c61fd0.jpg</v>
      </c>
      <c r="E394" s="20"/>
      <c r="F394" s="4">
        <v>2</v>
      </c>
    </row>
    <row r="395" spans="1:6" ht="15" outlineLevel="1">
      <c r="A395" s="8">
        <v>39152</v>
      </c>
      <c r="B395" s="8" t="s">
        <v>287</v>
      </c>
      <c r="C395" s="8">
        <v>1500</v>
      </c>
      <c r="D395" s="16" t="str">
        <f>HYPERLINK("http://odejda-optom.org/pictures/aca6fcdba40cc3e2b2dfe06d91c61fd0.jpg")</f>
        <v>http://odejda-optom.org/pictures/aca6fcdba40cc3e2b2dfe06d91c61fd0.jpg</v>
      </c>
      <c r="E395" s="20"/>
      <c r="F395" s="4">
        <v>1</v>
      </c>
    </row>
    <row r="396" spans="1:6" ht="15" outlineLevel="1">
      <c r="A396" s="8">
        <v>39160</v>
      </c>
      <c r="B396" s="8" t="s">
        <v>288</v>
      </c>
      <c r="C396" s="8">
        <v>1500</v>
      </c>
      <c r="D396" s="16" t="str">
        <f>HYPERLINK("http://odejda-optom.org/pictures/aca6fcdba40cc3e2b2dfe06d91c61fd0.jpg")</f>
        <v>http://odejda-optom.org/pictures/aca6fcdba40cc3e2b2dfe06d91c61fd0.jpg</v>
      </c>
      <c r="E396" s="20"/>
      <c r="F396" s="4">
        <v>1</v>
      </c>
    </row>
    <row r="397" spans="1:6" ht="15" outlineLevel="1">
      <c r="A397" s="8">
        <v>20787</v>
      </c>
      <c r="B397" s="8" t="s">
        <v>765</v>
      </c>
      <c r="C397" s="8">
        <v>1500</v>
      </c>
      <c r="D397" s="16" t="s">
        <v>1183</v>
      </c>
      <c r="E397" s="17"/>
      <c r="F397" s="4">
        <v>1</v>
      </c>
    </row>
    <row r="398" spans="1:6" ht="15" outlineLevel="1">
      <c r="A398" s="8">
        <v>33644</v>
      </c>
      <c r="B398" s="8" t="s">
        <v>855</v>
      </c>
      <c r="C398" s="8">
        <v>1500</v>
      </c>
      <c r="D398" s="16" t="str">
        <f>HYPERLINK("http://odejda-optom.org/pictures/2016fobs_16167.jpg")</f>
        <v>http://odejda-optom.org/pictures/2016fobs_16167.jpg</v>
      </c>
      <c r="E398" s="20"/>
      <c r="F398" s="4">
        <v>1</v>
      </c>
    </row>
    <row r="399" spans="1:6" ht="15" outlineLevel="1">
      <c r="A399" s="8">
        <v>33662</v>
      </c>
      <c r="B399" s="8" t="s">
        <v>856</v>
      </c>
      <c r="C399" s="8">
        <v>1500</v>
      </c>
      <c r="D399" s="16" t="str">
        <f>HYPERLINK("http://odejda-optom.org/pictures/2016fobs_16172.jpg")</f>
        <v>http://odejda-optom.org/pictures/2016fobs_16172.jpg</v>
      </c>
      <c r="E399" s="20"/>
      <c r="F399" s="4">
        <v>1</v>
      </c>
    </row>
    <row r="400" spans="1:6" ht="15" outlineLevel="1">
      <c r="A400" s="8">
        <v>33664</v>
      </c>
      <c r="B400" s="8" t="s">
        <v>857</v>
      </c>
      <c r="C400" s="8">
        <v>1500</v>
      </c>
      <c r="D400" s="16" t="str">
        <f>HYPERLINK("http://odejda-optom.org/pictures/2016fobs_16172.jpg")</f>
        <v>http://odejda-optom.org/pictures/2016fobs_16172.jpg</v>
      </c>
      <c r="E400" s="20"/>
      <c r="F400" s="4">
        <v>2</v>
      </c>
    </row>
    <row r="401" spans="1:6" ht="15" outlineLevel="1">
      <c r="A401" s="8">
        <v>38094</v>
      </c>
      <c r="B401" s="8" t="s">
        <v>868</v>
      </c>
      <c r="C401" s="8">
        <v>1500</v>
      </c>
      <c r="D401" s="16" t="str">
        <f>HYPERLINK("http://odejda-optom.org/pictures/e6eccf753c70ae2af2f5710fee645ee9.jpg")</f>
        <v>http://odejda-optom.org/pictures/e6eccf753c70ae2af2f5710fee645ee9.jpg</v>
      </c>
      <c r="E401" s="20"/>
      <c r="F401" s="4">
        <v>1</v>
      </c>
    </row>
    <row r="402" spans="1:6" ht="15" outlineLevel="1">
      <c r="A402" s="8">
        <v>38090</v>
      </c>
      <c r="B402" s="8" t="s">
        <v>869</v>
      </c>
      <c r="C402" s="8">
        <v>1500</v>
      </c>
      <c r="D402" s="16" t="str">
        <f>HYPERLINK("http://odejda-optom.org/pictures/e6eccf753c70ae2af2f5710fee645ee9.jpg")</f>
        <v>http://odejda-optom.org/pictures/e6eccf753c70ae2af2f5710fee645ee9.jpg</v>
      </c>
      <c r="E402" s="20"/>
      <c r="F402" s="4">
        <v>3</v>
      </c>
    </row>
    <row r="403" spans="1:6" ht="15" outlineLevel="1">
      <c r="A403" s="8">
        <v>38095</v>
      </c>
      <c r="B403" s="8" t="s">
        <v>870</v>
      </c>
      <c r="C403" s="8">
        <v>1500</v>
      </c>
      <c r="D403" s="16" t="str">
        <f>HYPERLINK("http://odejda-optom.org/pictures/e6eccf753c70ae2af2f5710fee645ee9.jpg")</f>
        <v>http://odejda-optom.org/pictures/e6eccf753c70ae2af2f5710fee645ee9.jpg</v>
      </c>
      <c r="E403" s="20"/>
      <c r="F403" s="4">
        <v>1</v>
      </c>
    </row>
    <row r="404" spans="1:6" ht="15" outlineLevel="1">
      <c r="A404" s="8">
        <v>38096</v>
      </c>
      <c r="B404" s="8" t="s">
        <v>871</v>
      </c>
      <c r="C404" s="8">
        <v>1500</v>
      </c>
      <c r="D404" s="16" t="str">
        <f>HYPERLINK("http://odejda-optom.org/pictures/e6eccf753c70ae2af2f5710fee645ee9.jpg")</f>
        <v>http://odejda-optom.org/pictures/e6eccf753c70ae2af2f5710fee645ee9.jpg</v>
      </c>
      <c r="E404" s="20"/>
      <c r="F404" s="4">
        <v>1</v>
      </c>
    </row>
    <row r="405" spans="1:6" ht="15" outlineLevel="1">
      <c r="A405" s="8">
        <v>38092</v>
      </c>
      <c r="B405" s="8" t="s">
        <v>872</v>
      </c>
      <c r="C405" s="8">
        <v>1500</v>
      </c>
      <c r="D405" s="16" t="str">
        <f>HYPERLINK("http://odejda-optom.org/pictures/e6eccf753c70ae2af2f5710fee645ee9.jpg")</f>
        <v>http://odejda-optom.org/pictures/e6eccf753c70ae2af2f5710fee645ee9.jpg</v>
      </c>
      <c r="E405" s="20"/>
      <c r="F405" s="4">
        <v>2</v>
      </c>
    </row>
    <row r="406" spans="1:6" ht="15" outlineLevel="1">
      <c r="A406" s="8">
        <v>33863</v>
      </c>
      <c r="B406" s="8" t="s">
        <v>1054</v>
      </c>
      <c r="C406" s="8">
        <v>1500</v>
      </c>
      <c r="D406" s="16" t="str">
        <f>HYPERLINK("http://odejda-optom.org/pictures/2016fobs_918.jpg")</f>
        <v>http://odejda-optom.org/pictures/2016fobs_918.jpg</v>
      </c>
      <c r="E406" s="20"/>
      <c r="F406" s="4">
        <v>1</v>
      </c>
    </row>
    <row r="407" spans="1:6" ht="15" outlineLevel="1">
      <c r="A407" s="8">
        <v>33866</v>
      </c>
      <c r="B407" s="8" t="s">
        <v>1055</v>
      </c>
      <c r="C407" s="8">
        <v>1500</v>
      </c>
      <c r="D407" s="16" t="str">
        <f>HYPERLINK("http://odejda-optom.org/pictures/2016fobs_918.jpg")</f>
        <v>http://odejda-optom.org/pictures/2016fobs_918.jpg</v>
      </c>
      <c r="E407" s="20"/>
      <c r="F407" s="4">
        <v>1</v>
      </c>
    </row>
    <row r="408" spans="1:6" ht="15" outlineLevel="1">
      <c r="A408" s="8">
        <v>35062</v>
      </c>
      <c r="B408" s="8" t="s">
        <v>186</v>
      </c>
      <c r="C408" s="8">
        <v>1500</v>
      </c>
      <c r="D408" s="16" t="str">
        <f>HYPERLINK("http://odejda-optom.org/pictures/2017_fobs1702.jpg")</f>
        <v>http://odejda-optom.org/pictures/2017_fobs1702.jpg</v>
      </c>
      <c r="E408" s="20"/>
      <c r="F408" s="4">
        <v>1</v>
      </c>
    </row>
    <row r="409" spans="1:6" ht="15" outlineLevel="1">
      <c r="A409" s="8">
        <v>35067</v>
      </c>
      <c r="B409" s="8" t="s">
        <v>187</v>
      </c>
      <c r="C409" s="8">
        <v>1500</v>
      </c>
      <c r="D409" s="16" t="str">
        <f>HYPERLINK("http://odejda-optom.org/pictures/2017_fobs1702.jpg")</f>
        <v>http://odejda-optom.org/pictures/2017_fobs1702.jpg</v>
      </c>
      <c r="E409" s="20"/>
      <c r="F409" s="4">
        <v>1</v>
      </c>
    </row>
    <row r="410" spans="1:6" ht="15" outlineLevel="1">
      <c r="A410" s="8">
        <v>35070</v>
      </c>
      <c r="B410" s="8" t="s">
        <v>188</v>
      </c>
      <c r="C410" s="8">
        <v>1500</v>
      </c>
      <c r="D410" s="16" t="str">
        <f>HYPERLINK("http://odejda-optom.org/pictures/2017_fobs1702.jpg")</f>
        <v>http://odejda-optom.org/pictures/2017_fobs1702.jpg</v>
      </c>
      <c r="E410" s="20"/>
      <c r="F410" s="4">
        <v>2</v>
      </c>
    </row>
    <row r="411" spans="1:6" ht="15" outlineLevel="1">
      <c r="A411" s="8">
        <v>35054</v>
      </c>
      <c r="B411" s="8" t="s">
        <v>189</v>
      </c>
      <c r="C411" s="8">
        <v>1500</v>
      </c>
      <c r="D411" s="16" t="str">
        <f>HYPERLINK("http://odejda-optom.org/pictures/2017_fobs1725.jpg")</f>
        <v>http://odejda-optom.org/pictures/2017_fobs1725.jpg</v>
      </c>
      <c r="E411" s="20"/>
      <c r="F411" s="4">
        <v>1</v>
      </c>
    </row>
    <row r="412" spans="1:6" ht="15" outlineLevel="1">
      <c r="A412" s="8">
        <v>35055</v>
      </c>
      <c r="B412" s="8" t="s">
        <v>190</v>
      </c>
      <c r="C412" s="8">
        <v>1500</v>
      </c>
      <c r="D412" s="16" t="str">
        <f>HYPERLINK("http://odejda-optom.org/pictures/2017_fobs1725.jpg")</f>
        <v>http://odejda-optom.org/pictures/2017_fobs1725.jpg</v>
      </c>
      <c r="E412" s="20"/>
      <c r="F412" s="4">
        <v>1</v>
      </c>
    </row>
    <row r="413" spans="1:6" ht="15" outlineLevel="1">
      <c r="A413" s="8">
        <v>35056</v>
      </c>
      <c r="B413" s="8" t="s">
        <v>191</v>
      </c>
      <c r="C413" s="8">
        <v>1500</v>
      </c>
      <c r="D413" s="16" t="str">
        <f>HYPERLINK("http://odejda-optom.org/pictures/2017_fobs1725.jpg")</f>
        <v>http://odejda-optom.org/pictures/2017_fobs1725.jpg</v>
      </c>
      <c r="E413" s="20"/>
      <c r="F413" s="4">
        <v>1</v>
      </c>
    </row>
    <row r="414" spans="1:6" ht="15" outlineLevel="1">
      <c r="A414" s="8">
        <v>35057</v>
      </c>
      <c r="B414" s="8" t="s">
        <v>192</v>
      </c>
      <c r="C414" s="8">
        <v>1500</v>
      </c>
      <c r="D414" s="16" t="str">
        <f>HYPERLINK("http://odejda-optom.org/pictures/2017_fobs1725.jpg")</f>
        <v>http://odejda-optom.org/pictures/2017_fobs1725.jpg</v>
      </c>
      <c r="E414" s="20"/>
      <c r="F414" s="4">
        <v>1</v>
      </c>
    </row>
    <row r="415" spans="1:6" ht="15" outlineLevel="1">
      <c r="A415" s="8">
        <v>35058</v>
      </c>
      <c r="B415" s="8" t="s">
        <v>193</v>
      </c>
      <c r="C415" s="8">
        <v>1500</v>
      </c>
      <c r="D415" s="16" t="str">
        <f>HYPERLINK("http://odejda-optom.org/pictures/2017_fobs1725.jpg")</f>
        <v>http://odejda-optom.org/pictures/2017_fobs1725.jpg</v>
      </c>
      <c r="E415" s="20"/>
      <c r="F415" s="4">
        <v>1</v>
      </c>
    </row>
    <row r="416" spans="1:6" ht="15" outlineLevel="1">
      <c r="A416" s="8">
        <v>35051</v>
      </c>
      <c r="B416" s="8" t="s">
        <v>194</v>
      </c>
      <c r="C416" s="8">
        <v>1500</v>
      </c>
      <c r="D416" s="16" t="str">
        <f>HYPERLINK("http://odejda-optom.org/pictures/2017_fobs1736.jpg")</f>
        <v>http://odejda-optom.org/pictures/2017_fobs1736.jpg</v>
      </c>
      <c r="E416" s="20"/>
      <c r="F416" s="4">
        <v>1</v>
      </c>
    </row>
    <row r="417" spans="1:6" ht="15" outlineLevel="1">
      <c r="A417" s="8">
        <v>35052</v>
      </c>
      <c r="B417" s="8" t="s">
        <v>195</v>
      </c>
      <c r="C417" s="8">
        <v>1500</v>
      </c>
      <c r="D417" s="16" t="str">
        <f>HYPERLINK("http://odejda-optom.org/pictures/2017_fobs1736.jpg")</f>
        <v>http://odejda-optom.org/pictures/2017_fobs1736.jpg</v>
      </c>
      <c r="E417" s="20"/>
      <c r="F417" s="4">
        <v>1</v>
      </c>
    </row>
    <row r="418" spans="1:6" ht="15" outlineLevel="1">
      <c r="A418" s="8">
        <v>35027</v>
      </c>
      <c r="B418" s="8" t="s">
        <v>196</v>
      </c>
      <c r="C418" s="8">
        <v>1500</v>
      </c>
      <c r="D418" s="16" t="str">
        <f>HYPERLINK("http://odejda-optom.org/pictures/2017_fobs1765.jpg")</f>
        <v>http://odejda-optom.org/pictures/2017_fobs1765.jpg</v>
      </c>
      <c r="E418" s="20"/>
      <c r="F418" s="4">
        <v>1</v>
      </c>
    </row>
    <row r="419" spans="1:6" ht="15" outlineLevel="1">
      <c r="A419" s="8">
        <v>35004</v>
      </c>
      <c r="B419" s="8" t="s">
        <v>197</v>
      </c>
      <c r="C419" s="8">
        <v>1500</v>
      </c>
      <c r="D419" s="16" t="str">
        <f>HYPERLINK("http://odejda-optom.org/pictures/2017_fobs1765.jpg")</f>
        <v>http://odejda-optom.org/pictures/2017_fobs1765.jpg</v>
      </c>
      <c r="E419" s="20"/>
      <c r="F419" s="4">
        <v>1</v>
      </c>
    </row>
    <row r="420" spans="1:6" ht="15" outlineLevel="1">
      <c r="A420" s="8">
        <v>35028</v>
      </c>
      <c r="B420" s="8" t="s">
        <v>198</v>
      </c>
      <c r="C420" s="8">
        <v>1500</v>
      </c>
      <c r="D420" s="16" t="str">
        <f>HYPERLINK("http://odejda-optom.org/pictures/2017_fobs1765.jpg")</f>
        <v>http://odejda-optom.org/pictures/2017_fobs1765.jpg</v>
      </c>
      <c r="E420" s="20"/>
      <c r="F420" s="4">
        <v>1</v>
      </c>
    </row>
    <row r="421" spans="1:6" ht="15" outlineLevel="1">
      <c r="A421" s="8">
        <v>34989</v>
      </c>
      <c r="B421" s="8" t="s">
        <v>199</v>
      </c>
      <c r="C421" s="8">
        <v>1500</v>
      </c>
      <c r="D421" s="16" t="str">
        <f>HYPERLINK("http://odejda-optom.org/pictures/2017_fobs1784.jpg")</f>
        <v>http://odejda-optom.org/pictures/2017_fobs1784.jpg</v>
      </c>
      <c r="E421" s="20"/>
      <c r="F421" s="4">
        <v>1</v>
      </c>
    </row>
    <row r="422" spans="1:6" ht="15" outlineLevel="1">
      <c r="A422" s="8">
        <v>34992</v>
      </c>
      <c r="B422" s="8" t="s">
        <v>200</v>
      </c>
      <c r="C422" s="8">
        <v>1500</v>
      </c>
      <c r="D422" s="16" t="str">
        <f>HYPERLINK("http://odejda-optom.org/pictures/2017_fobs1784.jpg")</f>
        <v>http://odejda-optom.org/pictures/2017_fobs1784.jpg</v>
      </c>
      <c r="E422" s="20"/>
      <c r="F422" s="4">
        <v>2</v>
      </c>
    </row>
    <row r="423" spans="1:6" ht="15" outlineLevel="1">
      <c r="A423" s="8">
        <v>35210</v>
      </c>
      <c r="B423" s="8" t="s">
        <v>43</v>
      </c>
      <c r="C423" s="8">
        <v>1530</v>
      </c>
      <c r="D423" s="16" t="str">
        <f aca="true" t="shared" si="11" ref="D423:D432">HYPERLINK("http://odejda-optom.org/pictures/2017_fobs721.jpg")</f>
        <v>http://odejda-optom.org/pictures/2017_fobs721.jpg</v>
      </c>
      <c r="E423" s="20"/>
      <c r="F423" s="4">
        <v>1</v>
      </c>
    </row>
    <row r="424" spans="1:6" ht="15" outlineLevel="1">
      <c r="A424" s="8">
        <v>35215</v>
      </c>
      <c r="B424" s="8" t="s">
        <v>44</v>
      </c>
      <c r="C424" s="8">
        <v>1530</v>
      </c>
      <c r="D424" s="16" t="str">
        <f t="shared" si="11"/>
        <v>http://odejda-optom.org/pictures/2017_fobs721.jpg</v>
      </c>
      <c r="E424" s="20"/>
      <c r="F424" s="4">
        <v>1</v>
      </c>
    </row>
    <row r="425" spans="1:6" ht="15" outlineLevel="1">
      <c r="A425" s="8">
        <v>35211</v>
      </c>
      <c r="B425" s="8" t="s">
        <v>45</v>
      </c>
      <c r="C425" s="8">
        <v>1530</v>
      </c>
      <c r="D425" s="16" t="str">
        <f t="shared" si="11"/>
        <v>http://odejda-optom.org/pictures/2017_fobs721.jpg</v>
      </c>
      <c r="E425" s="20"/>
      <c r="F425" s="4">
        <v>2</v>
      </c>
    </row>
    <row r="426" spans="1:6" ht="15" outlineLevel="1">
      <c r="A426" s="8">
        <v>35216</v>
      </c>
      <c r="B426" s="8" t="s">
        <v>46</v>
      </c>
      <c r="C426" s="8">
        <v>1530</v>
      </c>
      <c r="D426" s="16" t="str">
        <f t="shared" si="11"/>
        <v>http://odejda-optom.org/pictures/2017_fobs721.jpg</v>
      </c>
      <c r="E426" s="20"/>
      <c r="F426" s="4">
        <v>1</v>
      </c>
    </row>
    <row r="427" spans="1:6" ht="15" outlineLevel="1">
      <c r="A427" s="8">
        <v>35212</v>
      </c>
      <c r="B427" s="8" t="s">
        <v>47</v>
      </c>
      <c r="C427" s="8">
        <v>1530</v>
      </c>
      <c r="D427" s="16" t="str">
        <f t="shared" si="11"/>
        <v>http://odejda-optom.org/pictures/2017_fobs721.jpg</v>
      </c>
      <c r="E427" s="20"/>
      <c r="F427" s="4">
        <v>2</v>
      </c>
    </row>
    <row r="428" spans="1:6" ht="15" outlineLevel="1">
      <c r="A428" s="8">
        <v>35217</v>
      </c>
      <c r="B428" s="8" t="s">
        <v>48</v>
      </c>
      <c r="C428" s="8">
        <v>1530</v>
      </c>
      <c r="D428" s="16" t="str">
        <f t="shared" si="11"/>
        <v>http://odejda-optom.org/pictures/2017_fobs721.jpg</v>
      </c>
      <c r="E428" s="20"/>
      <c r="F428" s="4">
        <v>1</v>
      </c>
    </row>
    <row r="429" spans="1:6" ht="15" outlineLevel="1">
      <c r="A429" s="8">
        <v>35213</v>
      </c>
      <c r="B429" s="8" t="s">
        <v>49</v>
      </c>
      <c r="C429" s="8">
        <v>1530</v>
      </c>
      <c r="D429" s="16" t="str">
        <f t="shared" si="11"/>
        <v>http://odejda-optom.org/pictures/2017_fobs721.jpg</v>
      </c>
      <c r="E429" s="20"/>
      <c r="F429" s="4">
        <v>1</v>
      </c>
    </row>
    <row r="430" spans="1:6" ht="15" outlineLevel="1">
      <c r="A430" s="8">
        <v>35218</v>
      </c>
      <c r="B430" s="8" t="s">
        <v>50</v>
      </c>
      <c r="C430" s="8">
        <v>1530</v>
      </c>
      <c r="D430" s="16" t="str">
        <f t="shared" si="11"/>
        <v>http://odejda-optom.org/pictures/2017_fobs721.jpg</v>
      </c>
      <c r="E430" s="20"/>
      <c r="F430" s="4">
        <v>1</v>
      </c>
    </row>
    <row r="431" spans="1:6" ht="15" outlineLevel="1">
      <c r="A431" s="8">
        <v>35214</v>
      </c>
      <c r="B431" s="8" t="s">
        <v>51</v>
      </c>
      <c r="C431" s="8">
        <v>1530</v>
      </c>
      <c r="D431" s="16" t="str">
        <f t="shared" si="11"/>
        <v>http://odejda-optom.org/pictures/2017_fobs721.jpg</v>
      </c>
      <c r="E431" s="20"/>
      <c r="F431" s="4">
        <v>2</v>
      </c>
    </row>
    <row r="432" spans="1:6" ht="15" outlineLevel="1">
      <c r="A432" s="8">
        <v>35219</v>
      </c>
      <c r="B432" s="8" t="s">
        <v>52</v>
      </c>
      <c r="C432" s="8">
        <v>1530</v>
      </c>
      <c r="D432" s="16" t="str">
        <f t="shared" si="11"/>
        <v>http://odejda-optom.org/pictures/2017_fobs721.jpg</v>
      </c>
      <c r="E432" s="20"/>
      <c r="F432" s="4">
        <v>1</v>
      </c>
    </row>
    <row r="433" spans="1:6" ht="15" outlineLevel="1">
      <c r="A433" s="8">
        <v>43481</v>
      </c>
      <c r="B433" s="8" t="s">
        <v>468</v>
      </c>
      <c r="C433" s="8">
        <v>1560</v>
      </c>
      <c r="D433" s="16" t="str">
        <f>HYPERLINK("http://odejda-optom.org/pictures/e8900bb3d8fdc590eef6cde67badcbfb.jpg")</f>
        <v>http://odejda-optom.org/pictures/e8900bb3d8fdc590eef6cde67badcbfb.jpg</v>
      </c>
      <c r="E433" s="20"/>
      <c r="F433" s="4">
        <v>1</v>
      </c>
    </row>
    <row r="434" spans="1:6" ht="15" outlineLevel="1">
      <c r="A434" s="8">
        <v>43482</v>
      </c>
      <c r="B434" s="8" t="s">
        <v>469</v>
      </c>
      <c r="C434" s="8">
        <v>1560</v>
      </c>
      <c r="D434" s="16" t="str">
        <f>HYPERLINK("http://odejda-optom.org/pictures/e8900bb3d8fdc590eef6cde67badcbfb.jpg")</f>
        <v>http://odejda-optom.org/pictures/e8900bb3d8fdc590eef6cde67badcbfb.jpg</v>
      </c>
      <c r="E434" s="20"/>
      <c r="F434" s="4">
        <v>2</v>
      </c>
    </row>
    <row r="435" spans="1:6" ht="15">
      <c r="A435" s="8" t="s">
        <v>1147</v>
      </c>
      <c r="B435" s="8"/>
      <c r="C435" s="8">
        <f>SUM(C7:C434)</f>
        <v>383990</v>
      </c>
      <c r="D435" s="29"/>
      <c r="E435" s="17"/>
      <c r="F435" s="4">
        <f>SUM(F7:F434)</f>
        <v>958</v>
      </c>
    </row>
  </sheetData>
  <sheetProtection/>
  <mergeCells count="434">
    <mergeCell ref="D431:E431"/>
    <mergeCell ref="D432:E432"/>
    <mergeCell ref="D433:E433"/>
    <mergeCell ref="D434:E434"/>
    <mergeCell ref="D435:E435"/>
    <mergeCell ref="D425:E425"/>
    <mergeCell ref="D426:E426"/>
    <mergeCell ref="D427:E427"/>
    <mergeCell ref="D428:E428"/>
    <mergeCell ref="D429:E429"/>
    <mergeCell ref="D430:E430"/>
    <mergeCell ref="D419:E419"/>
    <mergeCell ref="D420:E420"/>
    <mergeCell ref="D421:E421"/>
    <mergeCell ref="D422:E422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07:E407"/>
    <mergeCell ref="D408:E408"/>
    <mergeCell ref="D409:E409"/>
    <mergeCell ref="D410:E410"/>
    <mergeCell ref="D411:E411"/>
    <mergeCell ref="D412:E412"/>
    <mergeCell ref="D401:E401"/>
    <mergeCell ref="D402:E402"/>
    <mergeCell ref="D403:E403"/>
    <mergeCell ref="D404:E404"/>
    <mergeCell ref="D405:E405"/>
    <mergeCell ref="D406:E406"/>
    <mergeCell ref="D395:E395"/>
    <mergeCell ref="D396:E396"/>
    <mergeCell ref="D397:E397"/>
    <mergeCell ref="D398:E398"/>
    <mergeCell ref="D399:E399"/>
    <mergeCell ref="D400:E400"/>
    <mergeCell ref="D389:E389"/>
    <mergeCell ref="D390:E390"/>
    <mergeCell ref="D391:E391"/>
    <mergeCell ref="D392:E392"/>
    <mergeCell ref="D393:E393"/>
    <mergeCell ref="D394:E394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371:E371"/>
    <mergeCell ref="D372:E372"/>
    <mergeCell ref="D373:E373"/>
    <mergeCell ref="D374:E374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35:E335"/>
    <mergeCell ref="D336:E336"/>
    <mergeCell ref="D337:E337"/>
    <mergeCell ref="D338:E338"/>
    <mergeCell ref="D339:E339"/>
    <mergeCell ref="D340:E340"/>
    <mergeCell ref="D329:E329"/>
    <mergeCell ref="D330:E330"/>
    <mergeCell ref="D331:E331"/>
    <mergeCell ref="D332:E332"/>
    <mergeCell ref="D333:E333"/>
    <mergeCell ref="D334:E334"/>
    <mergeCell ref="D323:E323"/>
    <mergeCell ref="D324:E324"/>
    <mergeCell ref="D325:E325"/>
    <mergeCell ref="D326:E326"/>
    <mergeCell ref="D327:E327"/>
    <mergeCell ref="D328:E328"/>
    <mergeCell ref="D317:E317"/>
    <mergeCell ref="D318:E318"/>
    <mergeCell ref="D319:E319"/>
    <mergeCell ref="D320:E320"/>
    <mergeCell ref="D321:E321"/>
    <mergeCell ref="D322:E322"/>
    <mergeCell ref="D311:E311"/>
    <mergeCell ref="D312:E312"/>
    <mergeCell ref="D313:E313"/>
    <mergeCell ref="D314:E314"/>
    <mergeCell ref="D315:E315"/>
    <mergeCell ref="D316:E316"/>
    <mergeCell ref="D305:E305"/>
    <mergeCell ref="D306:E306"/>
    <mergeCell ref="D307:E307"/>
    <mergeCell ref="D308:E308"/>
    <mergeCell ref="D309:E309"/>
    <mergeCell ref="D310:E310"/>
    <mergeCell ref="D299:E299"/>
    <mergeCell ref="D300:E300"/>
    <mergeCell ref="D301:E301"/>
    <mergeCell ref="D302:E302"/>
    <mergeCell ref="D303:E303"/>
    <mergeCell ref="D304:E304"/>
    <mergeCell ref="D293:E293"/>
    <mergeCell ref="D294:E294"/>
    <mergeCell ref="D295:E295"/>
    <mergeCell ref="D296:E296"/>
    <mergeCell ref="D297:E297"/>
    <mergeCell ref="D298:E298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5:E275"/>
    <mergeCell ref="D276:E276"/>
    <mergeCell ref="D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6:E96"/>
    <mergeCell ref="D97:E97"/>
    <mergeCell ref="D98:E98"/>
    <mergeCell ref="D99:E99"/>
    <mergeCell ref="D100:E100"/>
    <mergeCell ref="D90:E90"/>
    <mergeCell ref="D91:E91"/>
    <mergeCell ref="D92:E92"/>
    <mergeCell ref="D93:E93"/>
    <mergeCell ref="D83:E83"/>
    <mergeCell ref="D94:E94"/>
    <mergeCell ref="D95:E95"/>
    <mergeCell ref="D84:E84"/>
    <mergeCell ref="D85:E85"/>
    <mergeCell ref="D86:E86"/>
    <mergeCell ref="D87:E87"/>
    <mergeCell ref="D88:E88"/>
    <mergeCell ref="D89:E89"/>
    <mergeCell ref="D77:E77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1:E31"/>
    <mergeCell ref="D30:E30"/>
    <mergeCell ref="D32:E32"/>
    <mergeCell ref="D33:E33"/>
    <mergeCell ref="D34:E34"/>
    <mergeCell ref="D14:E14"/>
    <mergeCell ref="D24:E24"/>
    <mergeCell ref="D25:E25"/>
    <mergeCell ref="D26:E26"/>
    <mergeCell ref="D27:E27"/>
    <mergeCell ref="D28:E28"/>
    <mergeCell ref="D22:E22"/>
    <mergeCell ref="A5:A6"/>
    <mergeCell ref="B5:B6"/>
    <mergeCell ref="C5:C6"/>
    <mergeCell ref="D5:E6"/>
    <mergeCell ref="D10:E10"/>
    <mergeCell ref="D18:E18"/>
    <mergeCell ref="D7:E7"/>
    <mergeCell ref="D8:E8"/>
    <mergeCell ref="D9:E9"/>
    <mergeCell ref="D12:E12"/>
    <mergeCell ref="D11:E11"/>
    <mergeCell ref="D15:E15"/>
    <mergeCell ref="D16:E16"/>
    <mergeCell ref="D17:E17"/>
    <mergeCell ref="F5:F6"/>
    <mergeCell ref="D23:E23"/>
    <mergeCell ref="D19:E19"/>
    <mergeCell ref="D20:E20"/>
    <mergeCell ref="D21:E21"/>
    <mergeCell ref="D13:E13"/>
  </mergeCells>
  <hyperlinks>
    <hyperlink ref="D23" r:id="rId1" display="http://odejda-optom.org/pictures/_web_img_7067_1.jpg"/>
    <hyperlink ref="D24" r:id="rId2" display="http://odejda-optom.org/pictures/_web_img_6994_1.jpg"/>
    <hyperlink ref="D25" r:id="rId3" display="http://odejda-optom.org/pictures/_web_img_6992_1.jpg"/>
    <hyperlink ref="D26" r:id="rId4" display="http://odejda-optom.org/pictures/_web_img_7072_1.jpg"/>
    <hyperlink ref="D31" r:id="rId5" display="http://odejda-optom.org/pictures/_web_img_7020_1.jpg"/>
    <hyperlink ref="D32" r:id="rId6" display="http://odejda-optom.org/pictures/_web_img_7041_1.jpg"/>
    <hyperlink ref="D38" r:id="rId7" display="http://odejda-optom.org/pictures/_web_img_6999_1.jpg"/>
    <hyperlink ref="D39" r:id="rId8" display="http://odejda-optom.org/pictures/_web_img_7006_1.jpg"/>
    <hyperlink ref="D40" r:id="rId9" display="http://odejda-optom.org/pictures/_web_img_7016_1.jpg"/>
    <hyperlink ref="D41" r:id="rId10" display="http://odejda-optom.org/pictures/_web_img_7076_1.jpg"/>
    <hyperlink ref="D42" r:id="rId11" display="http://odejda-optom.org/pictures/_web_img_7078_1.jpg"/>
    <hyperlink ref="D58" r:id="rId12" display="http://odejda-optom.org/pictures/_web_img_7036_1.jpg"/>
    <hyperlink ref="D59" r:id="rId13" display="http://odejda-optom.org/pictures/fobs_14092.jpg"/>
    <hyperlink ref="D63" r:id="rId14" display="http://odejda-optom.org/pictures/fobs_14092.jpg"/>
    <hyperlink ref="D60" r:id="rId15" display="http://odejda-optom.org/pictures/_web_img_7052_1.jpg"/>
    <hyperlink ref="D61" r:id="rId16" display="http://odejda-optom.org/pictures/_web_img_7052_1.jpg"/>
    <hyperlink ref="D62" r:id="rId17" display="http://odejda-optom.org/pictures/_web_img_7052_1.jpg"/>
    <hyperlink ref="D64" r:id="rId18" display="http://odejda-optom.org/pictures/_web_img_7052_1.jpg"/>
    <hyperlink ref="D53" r:id="rId19" display="http://odejda-optom.org/pictures/_web_img_7012_1.jpg"/>
    <hyperlink ref="D65" r:id="rId20" display="http://odejda-optom.org/pictures/_web_img_7002_1.jpg"/>
    <hyperlink ref="D66" r:id="rId21" display="http://odejda-optom.org/pictures/_web_img_7044_1.jpg"/>
    <hyperlink ref="D67" r:id="rId22" display="http://odejda-optom.org/pictures/_web_img_7044_1.jpg"/>
    <hyperlink ref="D68" r:id="rId23" display="http://odejda-optom.org/pictures/_web_img_7044_1.jpg"/>
    <hyperlink ref="D110" r:id="rId24" display="http://odejda-optom.org/pictures/_web_img_7086_1.jpg"/>
    <hyperlink ref="D111" r:id="rId25" display="http://odejda-optom.org/pictures/_web_img_7081_1.jpg"/>
    <hyperlink ref="D142" r:id="rId26" display="http://odejda-optom.org/pictures/_web_img_5745с_1.jpg"/>
    <hyperlink ref="D144" r:id="rId27" display="http://odejda-optom.org/pictures/_web_img_5745с_1.jpg"/>
    <hyperlink ref="D146" r:id="rId28" display="http://odejda-optom.org/pictures/_web_img_5745с_1.jpg"/>
    <hyperlink ref="D148" r:id="rId29" display="http://odejda-optom.org/pictures/_web_img_5745с_1.jpg"/>
    <hyperlink ref="D150" r:id="rId30" display="http://odejda-optom.org/pictures/_web_img_5745с_1.jpg"/>
    <hyperlink ref="D152" r:id="rId31" display="http://odejda-optom.org/pictures/_web_img_5745с_1.jpg"/>
    <hyperlink ref="D143" r:id="rId32" display="http://odejda-optom.org/pictures/_web_img_5778с_1.jpg"/>
    <hyperlink ref="D145" r:id="rId33" display="http://odejda-optom.org/pictures/_web_img_5778с_1.jpg"/>
    <hyperlink ref="D147" r:id="rId34" display="http://odejda-optom.org/pictures/_web_img_5778с_1.jpg"/>
    <hyperlink ref="D149" r:id="rId35" display="http://odejda-optom.org/pictures/_web_img_5778с_1.jpg"/>
    <hyperlink ref="D151" r:id="rId36" display="http://odejda-optom.org/pictures/_web_img_5778с_1.jpg"/>
    <hyperlink ref="D153" r:id="rId37" display="http://odejda-optom.org/pictures/_web_img_5778с_1.jpg"/>
    <hyperlink ref="D185" r:id="rId38" display="http://odejda-optom.org/pictures/_web_img_7133_1.jpg"/>
    <hyperlink ref="D188" r:id="rId39" display="http://odejda-optom.org/pictures/_web_img_7128_1.jpg"/>
    <hyperlink ref="D189" r:id="rId40" display="http://odejda-optom.org/pictures/_web_img_7128_1.jpg"/>
    <hyperlink ref="D198" r:id="rId41" display="http://odejda-optom.org/pictures/_web_img_7137_1.jpg"/>
    <hyperlink ref="D236" r:id="rId42" display="http://odejda-optom.org/pictures/_web_img_7120_1.jpg"/>
    <hyperlink ref="D237" r:id="rId43" display="http://odejda-optom.org/pictures/_web_img_7120_1.jpg"/>
    <hyperlink ref="D238" r:id="rId44" display="http://odejda-optom.org/pictures/_web_img_7114_1.jpg"/>
    <hyperlink ref="D239" r:id="rId45" display="http://odejda-optom.org/pictures/_web_img_7114_1.jpg"/>
    <hyperlink ref="D240" r:id="rId46" display="http://odejda-optom.org/pictures/_web_img_7117_1.jpg"/>
    <hyperlink ref="D241" r:id="rId47" display="http://odejda-optom.org/pictures/_web_img_7110_1.jpg"/>
    <hyperlink ref="D242" r:id="rId48" display="http://odejda-optom.org/pictures/_web_img_7104_1.jpg"/>
    <hyperlink ref="D323" r:id="rId49" display="http://odejda-optom.org/pictures/_web_img_7102_1.jpg"/>
    <hyperlink ref="D333" r:id="rId50" display="http://odejda-optom.org/pictures/_web_img_7094_1.jpg"/>
    <hyperlink ref="D334" r:id="rId51" display="http://odejda-optom.org/pictures/_web_img_7099_1.jpg"/>
    <hyperlink ref="D363" r:id="rId52" display="http://odejda-optom.org/pictures/_web_img_7150_1.jpg"/>
    <hyperlink ref="D397" r:id="rId53" display="http://odejda-optom.org/pictures/_web_img_7144_1.jpg"/>
    <hyperlink ref="D10" r:id="rId54" display="http://odejda-optom.org/pictures/_web_img_7026_1.jpg"/>
    <hyperlink ref="D11" r:id="rId55" display="http://odejda-optom.org/pictures/_web_img_7009_1.jpg"/>
    <hyperlink ref="D12" r:id="rId56" display="http://odejda-optom.org/pictures/_web_img_6971_1.jpg"/>
    <hyperlink ref="D14" r:id="rId57" display="http://odejda-optom.org/pictures/_web_img_6971_1.jpg"/>
    <hyperlink ref="D15" r:id="rId58" display="http://odejda-optom.org/pictures/_web_img_6971_1.jpg"/>
    <hyperlink ref="D16" r:id="rId59" display="http://odejda-optom.org/pictures/_web_img_6971_1.jpg"/>
    <hyperlink ref="D18" r:id="rId60" display="http://odejda-optom.org/pictures/_web_img_6971_1.jpg"/>
    <hyperlink ref="D13" r:id="rId61" display="http://odejda-optom.org/pictures/_web_img_6967_1.jpg"/>
    <hyperlink ref="D17" r:id="rId62" display="http://odejda-optom.org/pictures/_web_img_6967_1.jpg"/>
    <hyperlink ref="D160" r:id="rId63" display="http://odejda-optom.org/pictures/_web_img_7122_1.jpg"/>
    <hyperlink ref="D324" r:id="rId64" display="http://odejda-optom.org/pictures/_web_img_7153_1.jpg"/>
    <hyperlink ref="D331" r:id="rId65" display="http://odejda-optom.org/pictures/baf563f158e1cea8be119b21f403c130.jpg"/>
    <hyperlink ref="D332" r:id="rId66" display="http://odejda-optom.org/pictures/baf563f158e1cea8be119b21f403c130.jpg"/>
    <hyperlink ref="D186" r:id="rId67" display="http://odejda-optom.org/pictures/_web_img_7210_1.jpg"/>
    <hyperlink ref="D187" r:id="rId68" display="http://odejda-optom.org/pictures/_web_img_7210_1.jpg"/>
    <hyperlink ref="D375" r:id="rId69" display="http://odejda-optom.org/pictures/_web_img_7212_1.jpg"/>
    <hyperlink ref="D107" r:id="rId70" display="http://odejda-optom.org/pictures/_web_img_7214_1.jpg"/>
    <hyperlink ref="D196" r:id="rId71" display="http://odejda-optom.org/pictures/_web_img_7216_1.jpg"/>
    <hyperlink ref="D197" r:id="rId72" display="http://odejda-optom.org/pictures/_web_img_7216_1.jpg"/>
    <hyperlink ref="D28" r:id="rId73" display="http://odejda-optom.org/pictures/_web_img_7294_1.jpg"/>
    <hyperlink ref="D386" r:id="rId74" display="http://odejda-optom.org/pictures/_web_img_7296_1.jpg"/>
  </hyperlinks>
  <printOptions/>
  <pageMargins left="0.7" right="0.7" top="0.75" bottom="0.75" header="0.3" footer="0.3"/>
  <pageSetup horizontalDpi="600" verticalDpi="6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zoomScalePageLayoutView="0" workbookViewId="0" topLeftCell="A242">
      <selection activeCell="D257" sqref="D257:E257"/>
    </sheetView>
  </sheetViews>
  <sheetFormatPr defaultColWidth="9.140625" defaultRowHeight="15" outlineLevelRow="1"/>
  <cols>
    <col min="1" max="1" width="7.57421875" style="3" customWidth="1"/>
    <col min="2" max="2" width="95.421875" style="3" customWidth="1"/>
    <col min="3" max="3" width="16.28125" style="3" customWidth="1"/>
    <col min="4" max="4" width="47.140625" style="3" customWidth="1"/>
    <col min="5" max="5" width="36.7109375" style="3" customWidth="1"/>
    <col min="6" max="6" width="22.140625" style="3" customWidth="1"/>
    <col min="7" max="7" width="21.7109375" style="3" bestFit="1" customWidth="1"/>
    <col min="8" max="16384" width="9.140625" style="3" customWidth="1"/>
  </cols>
  <sheetData>
    <row r="1" spans="1:5" ht="15">
      <c r="A1" s="30" t="s">
        <v>1139</v>
      </c>
      <c r="B1" s="30"/>
      <c r="C1" s="30"/>
      <c r="D1" s="30"/>
      <c r="E1" s="30"/>
    </row>
    <row r="2" spans="1:5" ht="15">
      <c r="A2" s="30"/>
      <c r="B2" s="30"/>
      <c r="C2" s="30"/>
      <c r="D2" s="30"/>
      <c r="E2" s="30"/>
    </row>
    <row r="3" spans="1:5" ht="15">
      <c r="A3" s="30"/>
      <c r="B3" s="30"/>
      <c r="C3" s="30"/>
      <c r="D3" s="30"/>
      <c r="E3" s="30"/>
    </row>
    <row r="4" spans="1:5" ht="15">
      <c r="A4" s="30"/>
      <c r="B4" s="30"/>
      <c r="C4" s="30"/>
      <c r="D4" s="30"/>
      <c r="E4" s="30"/>
    </row>
    <row r="5" spans="1:6" ht="15" customHeight="1">
      <c r="A5" s="31" t="s">
        <v>0</v>
      </c>
      <c r="B5" s="31" t="s">
        <v>1140</v>
      </c>
      <c r="C5" s="32" t="s">
        <v>1</v>
      </c>
      <c r="D5" s="31" t="s">
        <v>2</v>
      </c>
      <c r="E5" s="31"/>
      <c r="F5" s="31" t="s">
        <v>1149</v>
      </c>
    </row>
    <row r="6" spans="1:6" ht="30.75" customHeight="1">
      <c r="A6" s="31"/>
      <c r="B6" s="31"/>
      <c r="C6" s="32"/>
      <c r="D6" s="31"/>
      <c r="E6" s="31"/>
      <c r="F6" s="31"/>
    </row>
    <row r="7" spans="1:6" ht="15" outlineLevel="1">
      <c r="A7" s="4">
        <v>39033</v>
      </c>
      <c r="B7" s="4" t="s">
        <v>349</v>
      </c>
      <c r="C7" s="4">
        <v>1600</v>
      </c>
      <c r="D7" s="16" t="str">
        <f>HYPERLINK("http://odejda-optom.org/pictures/24f64326f6cd10331751f6defe5374d4.jpg")</f>
        <v>http://odejda-optom.org/pictures/24f64326f6cd10331751f6defe5374d4.jpg</v>
      </c>
      <c r="E7" s="20"/>
      <c r="F7" s="4">
        <v>1</v>
      </c>
    </row>
    <row r="8" spans="1:6" ht="15" outlineLevel="1">
      <c r="A8" s="4">
        <v>38781</v>
      </c>
      <c r="B8" s="4" t="s">
        <v>456</v>
      </c>
      <c r="C8" s="4">
        <v>1600</v>
      </c>
      <c r="D8" s="16" t="str">
        <f aca="true" t="shared" si="0" ref="D8:D15">HYPERLINK("http://odejda-optom.org/pictures/7c87d932f12385499a24ae56967e177b.jpg")</f>
        <v>http://odejda-optom.org/pictures/7c87d932f12385499a24ae56967e177b.jpg</v>
      </c>
      <c r="E8" s="20"/>
      <c r="F8" s="4">
        <v>1</v>
      </c>
    </row>
    <row r="9" spans="1:6" ht="15" outlineLevel="1">
      <c r="A9" s="4">
        <v>38776</v>
      </c>
      <c r="B9" s="4" t="s">
        <v>457</v>
      </c>
      <c r="C9" s="4">
        <v>1600</v>
      </c>
      <c r="D9" s="16" t="str">
        <f t="shared" si="0"/>
        <v>http://odejda-optom.org/pictures/7c87d932f12385499a24ae56967e177b.jpg</v>
      </c>
      <c r="E9" s="20"/>
      <c r="F9" s="4">
        <v>1</v>
      </c>
    </row>
    <row r="10" spans="1:6" ht="15" outlineLevel="1">
      <c r="A10" s="4">
        <v>38782</v>
      </c>
      <c r="B10" s="4" t="s">
        <v>458</v>
      </c>
      <c r="C10" s="4">
        <v>1600</v>
      </c>
      <c r="D10" s="16" t="str">
        <f t="shared" si="0"/>
        <v>http://odejda-optom.org/pictures/7c87d932f12385499a24ae56967e177b.jpg</v>
      </c>
      <c r="E10" s="20"/>
      <c r="F10" s="4">
        <v>2</v>
      </c>
    </row>
    <row r="11" spans="1:6" ht="15" outlineLevel="1">
      <c r="A11" s="4">
        <v>38777</v>
      </c>
      <c r="B11" s="4" t="s">
        <v>459</v>
      </c>
      <c r="C11" s="4">
        <v>1600</v>
      </c>
      <c r="D11" s="16" t="str">
        <f t="shared" si="0"/>
        <v>http://odejda-optom.org/pictures/7c87d932f12385499a24ae56967e177b.jpg</v>
      </c>
      <c r="E11" s="20"/>
      <c r="F11" s="4">
        <v>1</v>
      </c>
    </row>
    <row r="12" spans="1:6" ht="15" outlineLevel="1">
      <c r="A12" s="4">
        <v>38783</v>
      </c>
      <c r="B12" s="4" t="s">
        <v>460</v>
      </c>
      <c r="C12" s="4">
        <v>1600</v>
      </c>
      <c r="D12" s="16" t="str">
        <f t="shared" si="0"/>
        <v>http://odejda-optom.org/pictures/7c87d932f12385499a24ae56967e177b.jpg</v>
      </c>
      <c r="E12" s="20"/>
      <c r="F12" s="4">
        <v>2</v>
      </c>
    </row>
    <row r="13" spans="1:6" ht="15" outlineLevel="1">
      <c r="A13" s="4">
        <v>38778</v>
      </c>
      <c r="B13" s="4" t="s">
        <v>461</v>
      </c>
      <c r="C13" s="4">
        <v>1600</v>
      </c>
      <c r="D13" s="16" t="str">
        <f t="shared" si="0"/>
        <v>http://odejda-optom.org/pictures/7c87d932f12385499a24ae56967e177b.jpg</v>
      </c>
      <c r="E13" s="20"/>
      <c r="F13" s="4">
        <v>2</v>
      </c>
    </row>
    <row r="14" spans="1:6" ht="15" outlineLevel="1">
      <c r="A14" s="4">
        <v>38784</v>
      </c>
      <c r="B14" s="4" t="s">
        <v>462</v>
      </c>
      <c r="C14" s="4">
        <v>1600</v>
      </c>
      <c r="D14" s="16" t="str">
        <f t="shared" si="0"/>
        <v>http://odejda-optom.org/pictures/7c87d932f12385499a24ae56967e177b.jpg</v>
      </c>
      <c r="E14" s="20"/>
      <c r="F14" s="4">
        <v>2</v>
      </c>
    </row>
    <row r="15" spans="1:6" ht="15" outlineLevel="1">
      <c r="A15" s="4">
        <v>38779</v>
      </c>
      <c r="B15" s="4" t="s">
        <v>463</v>
      </c>
      <c r="C15" s="4">
        <v>1600</v>
      </c>
      <c r="D15" s="16" t="str">
        <f t="shared" si="0"/>
        <v>http://odejda-optom.org/pictures/7c87d932f12385499a24ae56967e177b.jpg</v>
      </c>
      <c r="E15" s="20"/>
      <c r="F15" s="4">
        <v>4</v>
      </c>
    </row>
    <row r="16" spans="1:6" ht="15" outlineLevel="1">
      <c r="A16" s="4">
        <v>38105</v>
      </c>
      <c r="B16" s="4" t="s">
        <v>873</v>
      </c>
      <c r="C16" s="4">
        <v>1800</v>
      </c>
      <c r="D16" s="16" t="str">
        <f>HYPERLINK("http://odejda-optom.org/pictures/367d2e3e41c21aad35f271fdd26f128a.jpg")</f>
        <v>http://odejda-optom.org/pictures/367d2e3e41c21aad35f271fdd26f128a.jpg</v>
      </c>
      <c r="E16" s="20"/>
      <c r="F16" s="4">
        <v>2</v>
      </c>
    </row>
    <row r="17" spans="1:6" ht="15" outlineLevel="1">
      <c r="A17" s="4">
        <v>38107</v>
      </c>
      <c r="B17" s="4" t="s">
        <v>874</v>
      </c>
      <c r="C17" s="4">
        <v>1800</v>
      </c>
      <c r="D17" s="16" t="str">
        <f>HYPERLINK("http://odejda-optom.org/pictures/367d2e3e41c21aad35f271fdd26f128a.jpg")</f>
        <v>http://odejda-optom.org/pictures/367d2e3e41c21aad35f271fdd26f128a.jpg</v>
      </c>
      <c r="E17" s="20"/>
      <c r="F17" s="4">
        <v>1</v>
      </c>
    </row>
    <row r="18" spans="1:6" ht="15" outlineLevel="1">
      <c r="A18" s="4">
        <v>38108</v>
      </c>
      <c r="B18" s="4" t="s">
        <v>875</v>
      </c>
      <c r="C18" s="4">
        <v>1800</v>
      </c>
      <c r="D18" s="16" t="str">
        <f>HYPERLINK("http://odejda-optom.org/pictures/367d2e3e41c21aad35f271fdd26f128a.jpg")</f>
        <v>http://odejda-optom.org/pictures/367d2e3e41c21aad35f271fdd26f128a.jpg</v>
      </c>
      <c r="E18" s="20"/>
      <c r="F18" s="4">
        <v>1</v>
      </c>
    </row>
    <row r="19" spans="1:6" ht="15" outlineLevel="1">
      <c r="A19" s="4">
        <v>38109</v>
      </c>
      <c r="B19" s="4" t="s">
        <v>876</v>
      </c>
      <c r="C19" s="4">
        <v>1800</v>
      </c>
      <c r="D19" s="16" t="str">
        <f>HYPERLINK("http://odejda-optom.org/pictures/367d2e3e41c21aad35f271fdd26f128a.jpg")</f>
        <v>http://odejda-optom.org/pictures/367d2e3e41c21aad35f271fdd26f128a.jpg</v>
      </c>
      <c r="E19" s="20"/>
      <c r="F19" s="4">
        <v>1</v>
      </c>
    </row>
    <row r="20" spans="1:6" ht="15" outlineLevel="1">
      <c r="A20" s="4">
        <v>38120</v>
      </c>
      <c r="B20" s="4" t="s">
        <v>877</v>
      </c>
      <c r="C20" s="4">
        <v>1800</v>
      </c>
      <c r="D20" s="16" t="str">
        <f>HYPERLINK("http://odejda-optom.org/pictures/da375d4d467d5c4491a7282d57abe688.jpg")</f>
        <v>http://odejda-optom.org/pictures/da375d4d467d5c4491a7282d57abe688.jpg</v>
      </c>
      <c r="E20" s="20"/>
      <c r="F20" s="4">
        <v>2</v>
      </c>
    </row>
    <row r="21" spans="1:6" s="1" customFormat="1" ht="15" outlineLevel="1">
      <c r="A21" s="2">
        <v>37702</v>
      </c>
      <c r="B21" s="2" t="s">
        <v>1136</v>
      </c>
      <c r="C21" s="2">
        <v>1800</v>
      </c>
      <c r="D21" s="33" t="str">
        <f>HYPERLINK("http://odejda-optom.org/pictures/7100.jpg")</f>
        <v>http://odejda-optom.org/pictures/7100.jpg</v>
      </c>
      <c r="E21" s="34"/>
      <c r="F21" s="2">
        <v>5</v>
      </c>
    </row>
    <row r="22" spans="1:6" s="1" customFormat="1" ht="15" outlineLevel="1">
      <c r="A22" s="2">
        <v>37703</v>
      </c>
      <c r="B22" s="2" t="s">
        <v>1137</v>
      </c>
      <c r="C22" s="2">
        <v>1800</v>
      </c>
      <c r="D22" s="33" t="str">
        <f>HYPERLINK("http://odejda-optom.org/pictures/7100.jpg")</f>
        <v>http://odejda-optom.org/pictures/7100.jpg</v>
      </c>
      <c r="E22" s="34"/>
      <c r="F22" s="2">
        <v>1</v>
      </c>
    </row>
    <row r="23" spans="1:6" ht="15" outlineLevel="1">
      <c r="A23" s="4">
        <v>39809</v>
      </c>
      <c r="B23" s="4" t="s">
        <v>107</v>
      </c>
      <c r="C23" s="4">
        <v>1800</v>
      </c>
      <c r="D23" s="16" t="s">
        <v>1191</v>
      </c>
      <c r="E23" s="17"/>
      <c r="F23" s="4">
        <v>2</v>
      </c>
    </row>
    <row r="24" spans="1:6" ht="15" outlineLevel="1">
      <c r="A24" s="4">
        <v>43890</v>
      </c>
      <c r="B24" s="4" t="s">
        <v>108</v>
      </c>
      <c r="C24" s="4">
        <v>1800</v>
      </c>
      <c r="D24" s="16" t="str">
        <f>HYPERLINK("http://odejda-optom.org/pictures/d625496ebaf88f9171d6e677cde6e109.jpg")</f>
        <v>http://odejda-optom.org/pictures/d625496ebaf88f9171d6e677cde6e109.jpg</v>
      </c>
      <c r="E24" s="20"/>
      <c r="F24" s="4">
        <v>1</v>
      </c>
    </row>
    <row r="25" spans="1:6" ht="15" outlineLevel="1">
      <c r="A25" s="4">
        <v>43885</v>
      </c>
      <c r="B25" s="4" t="s">
        <v>109</v>
      </c>
      <c r="C25" s="4">
        <v>1800</v>
      </c>
      <c r="D25" s="16" t="str">
        <f>HYPERLINK("http://odejda-optom.org/pictures/d625496ebaf88f9171d6e677cde6e109.jpg")</f>
        <v>http://odejda-optom.org/pictures/d625496ebaf88f9171d6e677cde6e109.jpg</v>
      </c>
      <c r="E25" s="20"/>
      <c r="F25" s="4">
        <v>1</v>
      </c>
    </row>
    <row r="26" spans="1:6" ht="15" outlineLevel="1">
      <c r="A26" s="4">
        <v>43902</v>
      </c>
      <c r="B26" s="4" t="s">
        <v>110</v>
      </c>
      <c r="C26" s="4">
        <v>1800</v>
      </c>
      <c r="D26" s="16" t="str">
        <f>HYPERLINK("http://odejda-optom.org/pictures/8b71b5a14c1b96571013dd6c6e0a3753.jpg")</f>
        <v>http://odejda-optom.org/pictures/8b71b5a14c1b96571013dd6c6e0a3753.jpg</v>
      </c>
      <c r="E26" s="20"/>
      <c r="F26" s="4">
        <v>1</v>
      </c>
    </row>
    <row r="27" spans="1:6" ht="15" outlineLevel="1">
      <c r="A27" s="4">
        <v>43904</v>
      </c>
      <c r="B27" s="4" t="s">
        <v>111</v>
      </c>
      <c r="C27" s="4">
        <v>1800</v>
      </c>
      <c r="D27" s="16" t="str">
        <f>HYPERLINK("http://odejda-optom.org/pictures/8b71b5a14c1b96571013dd6c6e0a3753.jpg")</f>
        <v>http://odejda-optom.org/pictures/8b71b5a14c1b96571013dd6c6e0a3753.jpg</v>
      </c>
      <c r="E27" s="20"/>
      <c r="F27" s="4">
        <v>1</v>
      </c>
    </row>
    <row r="28" spans="1:7" ht="15" outlineLevel="1">
      <c r="A28" s="4">
        <v>35888</v>
      </c>
      <c r="B28" s="4" t="s">
        <v>112</v>
      </c>
      <c r="C28" s="4">
        <v>1800</v>
      </c>
      <c r="D28" s="16" t="s">
        <v>1192</v>
      </c>
      <c r="E28" s="17"/>
      <c r="F28" s="4">
        <v>1</v>
      </c>
      <c r="G28" s="5"/>
    </row>
    <row r="29" spans="1:7" ht="15" outlineLevel="1">
      <c r="A29" s="4">
        <v>35887</v>
      </c>
      <c r="B29" s="4" t="s">
        <v>113</v>
      </c>
      <c r="C29" s="4">
        <v>1800</v>
      </c>
      <c r="D29" s="16" t="s">
        <v>1192</v>
      </c>
      <c r="E29" s="17"/>
      <c r="F29" s="4">
        <v>1</v>
      </c>
      <c r="G29" s="5"/>
    </row>
    <row r="30" spans="1:7" ht="15" outlineLevel="1">
      <c r="A30" s="4">
        <v>35889</v>
      </c>
      <c r="B30" s="4" t="s">
        <v>114</v>
      </c>
      <c r="C30" s="4">
        <v>1800</v>
      </c>
      <c r="D30" s="16" t="s">
        <v>1192</v>
      </c>
      <c r="E30" s="17"/>
      <c r="F30" s="4">
        <v>2</v>
      </c>
      <c r="G30" s="5"/>
    </row>
    <row r="31" spans="1:7" ht="15" outlineLevel="1">
      <c r="A31" s="4">
        <v>35886</v>
      </c>
      <c r="B31" s="4" t="s">
        <v>115</v>
      </c>
      <c r="C31" s="4">
        <v>1800</v>
      </c>
      <c r="D31" s="16" t="s">
        <v>1192</v>
      </c>
      <c r="E31" s="17"/>
      <c r="F31" s="4">
        <v>1</v>
      </c>
      <c r="G31" s="5"/>
    </row>
    <row r="32" spans="1:8" ht="15" outlineLevel="1">
      <c r="A32" s="4">
        <v>35734</v>
      </c>
      <c r="B32" s="6" t="s">
        <v>116</v>
      </c>
      <c r="C32" s="4">
        <v>1800</v>
      </c>
      <c r="D32" s="16" t="str">
        <f>HYPERLINK("http://odejda-optom.org/pictures/c0fbec65530c9dcb6ee4f5024adbe953.jpg")</f>
        <v>http://odejda-optom.org/pictures/c0fbec65530c9dcb6ee4f5024adbe953.jpg</v>
      </c>
      <c r="E32" s="20"/>
      <c r="F32" s="4">
        <v>3</v>
      </c>
      <c r="G32" s="5" t="s">
        <v>1138</v>
      </c>
      <c r="H32" s="3" t="s">
        <v>1193</v>
      </c>
    </row>
    <row r="33" spans="1:8" ht="15" outlineLevel="1">
      <c r="A33" s="4">
        <v>35735</v>
      </c>
      <c r="B33" s="6" t="s">
        <v>117</v>
      </c>
      <c r="C33" s="4">
        <v>1800</v>
      </c>
      <c r="D33" s="16" t="str">
        <f>HYPERLINK("http://odejda-optom.org/pictures/c0fbec65530c9dcb6ee4f5024adbe953.jpg")</f>
        <v>http://odejda-optom.org/pictures/c0fbec65530c9dcb6ee4f5024adbe953.jpg</v>
      </c>
      <c r="E33" s="20"/>
      <c r="F33" s="4">
        <v>1</v>
      </c>
      <c r="G33" s="5" t="s">
        <v>1138</v>
      </c>
      <c r="H33" s="3" t="s">
        <v>1193</v>
      </c>
    </row>
    <row r="34" spans="1:8" ht="15" outlineLevel="1">
      <c r="A34" s="4">
        <v>35736</v>
      </c>
      <c r="B34" s="6" t="s">
        <v>118</v>
      </c>
      <c r="C34" s="4">
        <v>1800</v>
      </c>
      <c r="D34" s="16" t="str">
        <f>HYPERLINK("http://odejda-optom.org/pictures/c0fbec65530c9dcb6ee4f5024adbe953.jpg")</f>
        <v>http://odejda-optom.org/pictures/c0fbec65530c9dcb6ee4f5024adbe953.jpg</v>
      </c>
      <c r="E34" s="20"/>
      <c r="F34" s="4">
        <v>1</v>
      </c>
      <c r="G34" s="5" t="s">
        <v>1138</v>
      </c>
      <c r="H34" s="3" t="s">
        <v>1193</v>
      </c>
    </row>
    <row r="35" spans="1:8" ht="15" outlineLevel="1">
      <c r="A35" s="4">
        <v>35733</v>
      </c>
      <c r="B35" s="6" t="s">
        <v>119</v>
      </c>
      <c r="C35" s="4">
        <v>1800</v>
      </c>
      <c r="D35" s="16" t="str">
        <f>HYPERLINK("http://odejda-optom.org/pictures/c0fbec65530c9dcb6ee4f5024adbe953.jpg")</f>
        <v>http://odejda-optom.org/pictures/c0fbec65530c9dcb6ee4f5024adbe953.jpg</v>
      </c>
      <c r="E35" s="20"/>
      <c r="F35" s="4">
        <v>1</v>
      </c>
      <c r="G35" s="5" t="s">
        <v>1138</v>
      </c>
      <c r="H35" s="3" t="s">
        <v>1193</v>
      </c>
    </row>
    <row r="36" spans="1:6" ht="15" outlineLevel="1">
      <c r="A36" s="4">
        <v>42794</v>
      </c>
      <c r="B36" s="4" t="s">
        <v>58</v>
      </c>
      <c r="C36" s="4">
        <v>1900</v>
      </c>
      <c r="D36" s="16" t="str">
        <f>HYPERLINK("http://odejda-optom.org/pictures/3bcea242fd0a5193536bcf9d75e73f76.jpg")</f>
        <v>http://odejda-optom.org/pictures/3bcea242fd0a5193536bcf9d75e73f76.jpg</v>
      </c>
      <c r="E36" s="20"/>
      <c r="F36" s="4">
        <v>3</v>
      </c>
    </row>
    <row r="37" spans="1:6" ht="15" outlineLevel="1">
      <c r="A37" s="4">
        <v>42791</v>
      </c>
      <c r="B37" s="4" t="s">
        <v>59</v>
      </c>
      <c r="C37" s="4">
        <v>1900</v>
      </c>
      <c r="D37" s="16" t="str">
        <f>HYPERLINK("http://odejda-optom.org/pictures/3bcea242fd0a5193536bcf9d75e73f76.jpg")</f>
        <v>http://odejda-optom.org/pictures/3bcea242fd0a5193536bcf9d75e73f76.jpg</v>
      </c>
      <c r="E37" s="20"/>
      <c r="F37" s="4">
        <v>2</v>
      </c>
    </row>
    <row r="38" spans="1:6" ht="15" outlineLevel="1">
      <c r="A38" s="4">
        <v>42792</v>
      </c>
      <c r="B38" s="4" t="s">
        <v>60</v>
      </c>
      <c r="C38" s="4">
        <v>1900</v>
      </c>
      <c r="D38" s="16" t="str">
        <f>HYPERLINK("http://odejda-optom.org/pictures/3bcea242fd0a5193536bcf9d75e73f76.jpg")</f>
        <v>http://odejda-optom.org/pictures/3bcea242fd0a5193536bcf9d75e73f76.jpg</v>
      </c>
      <c r="E38" s="20"/>
      <c r="F38" s="4">
        <v>1</v>
      </c>
    </row>
    <row r="39" spans="1:6" ht="15" outlineLevel="1">
      <c r="A39" s="4">
        <v>40673</v>
      </c>
      <c r="B39" s="4" t="s">
        <v>778</v>
      </c>
      <c r="C39" s="4">
        <v>1900</v>
      </c>
      <c r="D39" s="16" t="str">
        <f aca="true" t="shared" si="1" ref="D39:D44">HYPERLINK("http://odejda-optom.org/pictures/cb93147ad19d719dc2b1196fd8824d29.jpg")</f>
        <v>http://odejda-optom.org/pictures/cb93147ad19d719dc2b1196fd8824d29.jpg</v>
      </c>
      <c r="E39" s="20"/>
      <c r="F39" s="4">
        <v>6</v>
      </c>
    </row>
    <row r="40" spans="1:6" ht="15" outlineLevel="1">
      <c r="A40" s="4">
        <v>40674</v>
      </c>
      <c r="B40" s="4" t="s">
        <v>779</v>
      </c>
      <c r="C40" s="4">
        <v>1900</v>
      </c>
      <c r="D40" s="16" t="str">
        <f t="shared" si="1"/>
        <v>http://odejda-optom.org/pictures/cb93147ad19d719dc2b1196fd8824d29.jpg</v>
      </c>
      <c r="E40" s="20"/>
      <c r="F40" s="4">
        <v>5</v>
      </c>
    </row>
    <row r="41" spans="1:6" ht="15" outlineLevel="1">
      <c r="A41" s="4">
        <v>40675</v>
      </c>
      <c r="B41" s="4" t="s">
        <v>780</v>
      </c>
      <c r="C41" s="4">
        <v>1900</v>
      </c>
      <c r="D41" s="16" t="str">
        <f t="shared" si="1"/>
        <v>http://odejda-optom.org/pictures/cb93147ad19d719dc2b1196fd8824d29.jpg</v>
      </c>
      <c r="E41" s="20"/>
      <c r="F41" s="4">
        <v>5</v>
      </c>
    </row>
    <row r="42" spans="1:6" ht="15" outlineLevel="1">
      <c r="A42" s="4">
        <v>40676</v>
      </c>
      <c r="B42" s="4" t="s">
        <v>781</v>
      </c>
      <c r="C42" s="4">
        <v>1900</v>
      </c>
      <c r="D42" s="16" t="str">
        <f t="shared" si="1"/>
        <v>http://odejda-optom.org/pictures/cb93147ad19d719dc2b1196fd8824d29.jpg</v>
      </c>
      <c r="E42" s="20"/>
      <c r="F42" s="4">
        <v>2</v>
      </c>
    </row>
    <row r="43" spans="1:6" ht="15" outlineLevel="1">
      <c r="A43" s="4">
        <v>40677</v>
      </c>
      <c r="B43" s="4" t="s">
        <v>782</v>
      </c>
      <c r="C43" s="4">
        <v>1900</v>
      </c>
      <c r="D43" s="16" t="str">
        <f t="shared" si="1"/>
        <v>http://odejda-optom.org/pictures/cb93147ad19d719dc2b1196fd8824d29.jpg</v>
      </c>
      <c r="E43" s="20"/>
      <c r="F43" s="4">
        <v>3</v>
      </c>
    </row>
    <row r="44" spans="1:6" ht="15" outlineLevel="1">
      <c r="A44" s="4">
        <v>40678</v>
      </c>
      <c r="B44" s="4" t="s">
        <v>783</v>
      </c>
      <c r="C44" s="4">
        <v>1900</v>
      </c>
      <c r="D44" s="16" t="str">
        <f t="shared" si="1"/>
        <v>http://odejda-optom.org/pictures/cb93147ad19d719dc2b1196fd8824d29.jpg</v>
      </c>
      <c r="E44" s="20"/>
      <c r="F44" s="4">
        <v>3</v>
      </c>
    </row>
    <row r="45" spans="1:6" ht="15" outlineLevel="1">
      <c r="A45" s="6">
        <v>38903</v>
      </c>
      <c r="B45" s="14" t="s">
        <v>42</v>
      </c>
      <c r="C45" s="14">
        <v>1960</v>
      </c>
      <c r="D45" s="16" t="str">
        <f>HYPERLINK("http://odejda-optom.org/pictures/4feccbac3fa1ad40341d6253f5dc172e.jpg")</f>
        <v>http://odejda-optom.org/pictures/4feccbac3fa1ad40341d6253f5dc172e.jpg</v>
      </c>
      <c r="E45" s="20"/>
      <c r="F45" s="14">
        <v>2</v>
      </c>
    </row>
    <row r="46" spans="1:6" ht="15" outlineLevel="1">
      <c r="A46" s="4">
        <v>39021</v>
      </c>
      <c r="B46" s="4" t="s">
        <v>53</v>
      </c>
      <c r="C46" s="4">
        <v>1990</v>
      </c>
      <c r="D46" s="16" t="str">
        <f>HYPERLINK("http://odejda-optom.org/pictures/d121ebbe5b3f2d2d221725adedb3f893.jpg")</f>
        <v>http://odejda-optom.org/pictures/d121ebbe5b3f2d2d221725adedb3f893.jpg</v>
      </c>
      <c r="E46" s="20"/>
      <c r="F46" s="4">
        <v>1</v>
      </c>
    </row>
    <row r="47" spans="1:6" ht="15" outlineLevel="1">
      <c r="A47" s="4">
        <v>39022</v>
      </c>
      <c r="B47" s="4" t="s">
        <v>54</v>
      </c>
      <c r="C47" s="4">
        <v>1990</v>
      </c>
      <c r="D47" s="16" t="str">
        <f>HYPERLINK("http://odejda-optom.org/pictures/d121ebbe5b3f2d2d221725adedb3f893.jpg")</f>
        <v>http://odejda-optom.org/pictures/d121ebbe5b3f2d2d221725adedb3f893.jpg</v>
      </c>
      <c r="E47" s="20"/>
      <c r="F47" s="4">
        <v>1</v>
      </c>
    </row>
    <row r="48" spans="1:6" ht="15" outlineLevel="1">
      <c r="A48" s="4">
        <v>39027</v>
      </c>
      <c r="B48" s="4" t="s">
        <v>55</v>
      </c>
      <c r="C48" s="4">
        <v>1990</v>
      </c>
      <c r="D48" s="16" t="str">
        <f>HYPERLINK("http://odejda-optom.org/pictures/d121ebbe5b3f2d2d221725adedb3f893.jpg")</f>
        <v>http://odejda-optom.org/pictures/d121ebbe5b3f2d2d221725adedb3f893.jpg</v>
      </c>
      <c r="E48" s="20"/>
      <c r="F48" s="4">
        <v>1</v>
      </c>
    </row>
    <row r="49" spans="1:6" ht="15" outlineLevel="1">
      <c r="A49" s="4">
        <v>39028</v>
      </c>
      <c r="B49" s="4" t="s">
        <v>56</v>
      </c>
      <c r="C49" s="4">
        <v>1990</v>
      </c>
      <c r="D49" s="16" t="str">
        <f>HYPERLINK("http://odejda-optom.org/pictures/d121ebbe5b3f2d2d221725adedb3f893.jpg")</f>
        <v>http://odejda-optom.org/pictures/d121ebbe5b3f2d2d221725adedb3f893.jpg</v>
      </c>
      <c r="E49" s="20"/>
      <c r="F49" s="4">
        <v>2</v>
      </c>
    </row>
    <row r="50" spans="1:6" ht="15" outlineLevel="1">
      <c r="A50" s="4">
        <v>39030</v>
      </c>
      <c r="B50" s="4" t="s">
        <v>57</v>
      </c>
      <c r="C50" s="4">
        <v>1990</v>
      </c>
      <c r="D50" s="16" t="str">
        <f>HYPERLINK("http://odejda-optom.org/pictures/d121ebbe5b3f2d2d221725adedb3f893.jpg")</f>
        <v>http://odejda-optom.org/pictures/d121ebbe5b3f2d2d221725adedb3f893.jpg</v>
      </c>
      <c r="E50" s="20"/>
      <c r="F50" s="4">
        <v>1</v>
      </c>
    </row>
    <row r="51" spans="1:6" ht="15" outlineLevel="1">
      <c r="A51" s="4">
        <v>46581</v>
      </c>
      <c r="B51" s="4" t="s">
        <v>35</v>
      </c>
      <c r="C51" s="4">
        <v>2000</v>
      </c>
      <c r="D51" s="16" t="str">
        <f>HYPERLINK("http://odejda-optom.org/pictures/9bee359f3f10cabadtfdrb0ff5af440b37e05.jpg")</f>
        <v>http://odejda-optom.org/pictures/9bee359f3f10cabadtfdrb0ff5af440b37e05.jpg</v>
      </c>
      <c r="E51" s="20"/>
      <c r="F51" s="4">
        <v>1</v>
      </c>
    </row>
    <row r="52" spans="1:6" ht="15" outlineLevel="1">
      <c r="A52" s="4">
        <v>46582</v>
      </c>
      <c r="B52" s="4" t="s">
        <v>36</v>
      </c>
      <c r="C52" s="4">
        <v>2000</v>
      </c>
      <c r="D52" s="16" t="str">
        <f>HYPERLINK("http://odejda-optom.org/pictures/9bee359f3f10cabadtfdrb0ff5af440b37e05.jpg")</f>
        <v>http://odejda-optom.org/pictures/9bee359f3f10cabadtfdrb0ff5af440b37e05.jpg</v>
      </c>
      <c r="E52" s="20"/>
      <c r="F52" s="4">
        <v>1</v>
      </c>
    </row>
    <row r="53" spans="1:6" ht="15" outlineLevel="1">
      <c r="A53" s="4">
        <v>46579</v>
      </c>
      <c r="B53" s="4" t="s">
        <v>37</v>
      </c>
      <c r="C53" s="4">
        <v>2000</v>
      </c>
      <c r="D53" s="16" t="str">
        <f>HYPERLINK("http://odejda-optom.org/pictures/dc97099697dc62c7ed02dgdge402110723400.jpg")</f>
        <v>http://odejda-optom.org/pictures/dc97099697dc62c7ed02dgdge402110723400.jpg</v>
      </c>
      <c r="E53" s="20"/>
      <c r="F53" s="4">
        <v>1</v>
      </c>
    </row>
    <row r="54" spans="1:6" ht="15" outlineLevel="1">
      <c r="A54" s="4">
        <v>46585</v>
      </c>
      <c r="B54" s="4" t="s">
        <v>38</v>
      </c>
      <c r="C54" s="4">
        <v>2000</v>
      </c>
      <c r="D54" s="16" t="str">
        <f>HYPERLINK("http://odejda-optom.org/pictures/9bee359f3f10cabadtfdrb0ff5af440b37e05.jpg")</f>
        <v>http://odejda-optom.org/pictures/9bee359f3f10cabadtfdrb0ff5af440b37e05.jpg</v>
      </c>
      <c r="E54" s="20"/>
      <c r="F54" s="4">
        <v>1</v>
      </c>
    </row>
    <row r="55" spans="1:6" ht="15" outlineLevel="1">
      <c r="A55" s="4">
        <v>46600</v>
      </c>
      <c r="B55" s="4" t="s">
        <v>39</v>
      </c>
      <c r="C55" s="4">
        <v>2000</v>
      </c>
      <c r="D55" s="16" t="str">
        <f>HYPERLINK("http://odejda-optom.org/pictures/a07d7998800ff08dxfgdgtdg42eb176.jpg")</f>
        <v>http://odejda-optom.org/pictures/a07d7998800ff08dxfgdgtdg42eb176.jpg</v>
      </c>
      <c r="E55" s="20"/>
      <c r="F55" s="4">
        <v>1</v>
      </c>
    </row>
    <row r="56" spans="1:6" ht="15" outlineLevel="1">
      <c r="A56" s="4">
        <v>46605</v>
      </c>
      <c r="B56" s="4" t="s">
        <v>40</v>
      </c>
      <c r="C56" s="4">
        <v>2000</v>
      </c>
      <c r="D56" s="16" t="str">
        <f>HYPERLINK("http://odejda-optom.org/pictures/6f42155834703acsdf346570a655ca6f237.jpg")</f>
        <v>http://odejda-optom.org/pictures/6f42155834703acsdf346570a655ca6f237.jpg</v>
      </c>
      <c r="E56" s="20"/>
      <c r="F56" s="4">
        <v>2</v>
      </c>
    </row>
    <row r="57" spans="1:6" ht="15" outlineLevel="1">
      <c r="A57" s="4">
        <v>46601</v>
      </c>
      <c r="B57" s="4" t="s">
        <v>41</v>
      </c>
      <c r="C57" s="4">
        <v>2000</v>
      </c>
      <c r="D57" s="16" t="str">
        <f>HYPERLINK("http://odejda-optom.org/pictures/a07d7998800ff08dxfgdgtdg42eb176.jpg")</f>
        <v>http://odejda-optom.org/pictures/a07d7998800ff08dxfgdgtdg42eb176.jpg</v>
      </c>
      <c r="E57" s="20"/>
      <c r="F57" s="4">
        <v>1</v>
      </c>
    </row>
    <row r="58" spans="1:6" ht="15" outlineLevel="1">
      <c r="A58" s="4">
        <v>29485</v>
      </c>
      <c r="B58" s="4" t="s">
        <v>496</v>
      </c>
      <c r="C58" s="4">
        <v>2000</v>
      </c>
      <c r="D58" s="16" t="str">
        <f>HYPERLINK("http://odejda-optom.org/pictures/kalborn_k14-546a.jpg")</f>
        <v>http://odejda-optom.org/pictures/kalborn_k14-546a.jpg</v>
      </c>
      <c r="E58" s="20"/>
      <c r="F58" s="4">
        <v>1</v>
      </c>
    </row>
    <row r="59" spans="1:6" ht="15" outlineLevel="1">
      <c r="A59" s="4">
        <v>17389</v>
      </c>
      <c r="B59" s="4" t="s">
        <v>750</v>
      </c>
      <c r="C59" s="4">
        <v>2000</v>
      </c>
      <c r="D59" s="16" t="s">
        <v>1194</v>
      </c>
      <c r="E59" s="17"/>
      <c r="F59" s="4">
        <v>2</v>
      </c>
    </row>
    <row r="60" spans="1:6" ht="15" outlineLevel="1">
      <c r="A60" s="4">
        <v>19450</v>
      </c>
      <c r="B60" s="14" t="s">
        <v>751</v>
      </c>
      <c r="C60" s="4">
        <v>2000</v>
      </c>
      <c r="D60" s="16" t="s">
        <v>1195</v>
      </c>
      <c r="E60" s="17"/>
      <c r="F60" s="4">
        <v>1</v>
      </c>
    </row>
    <row r="61" spans="1:6" ht="15" outlineLevel="1">
      <c r="A61" s="4">
        <v>28503</v>
      </c>
      <c r="B61" s="4" t="s">
        <v>753</v>
      </c>
      <c r="C61" s="4">
        <v>2000</v>
      </c>
      <c r="D61" s="16" t="str">
        <f>HYPERLINK("http://odejda-optom.org/pictures/kalborn_k14-104.jpg")</f>
        <v>http://odejda-optom.org/pictures/kalborn_k14-104.jpg</v>
      </c>
      <c r="E61" s="20"/>
      <c r="F61" s="4">
        <v>1</v>
      </c>
    </row>
    <row r="62" spans="1:6" ht="15" outlineLevel="1">
      <c r="A62" s="4">
        <v>28497</v>
      </c>
      <c r="B62" s="4" t="s">
        <v>754</v>
      </c>
      <c r="C62" s="4">
        <v>2000</v>
      </c>
      <c r="D62" s="16" t="str">
        <f>HYPERLINK("http://odejda-optom.org/pictures/kalborn_k14-104.jpg")</f>
        <v>http://odejda-optom.org/pictures/kalborn_k14-104.jpg</v>
      </c>
      <c r="E62" s="20"/>
      <c r="F62" s="4">
        <v>2</v>
      </c>
    </row>
    <row r="63" spans="1:6" ht="15" outlineLevel="1">
      <c r="A63" s="4">
        <v>28501</v>
      </c>
      <c r="B63" s="4" t="s">
        <v>755</v>
      </c>
      <c r="C63" s="4">
        <v>2000</v>
      </c>
      <c r="D63" s="16" t="str">
        <f>HYPERLINK("http://odejda-optom.org/pictures/kalborn_k14-104.jpg")</f>
        <v>http://odejda-optom.org/pictures/kalborn_k14-104.jpg</v>
      </c>
      <c r="E63" s="20"/>
      <c r="F63" s="4">
        <v>1</v>
      </c>
    </row>
    <row r="64" spans="1:6" ht="15" outlineLevel="1">
      <c r="A64" s="4">
        <v>27258</v>
      </c>
      <c r="B64" s="4" t="s">
        <v>756</v>
      </c>
      <c r="C64" s="4">
        <v>2000</v>
      </c>
      <c r="D64" s="16" t="str">
        <f>HYPERLINK("http://odejda-optom.org/pictures/kalborn_k14-145a.jpg")</f>
        <v>http://odejda-optom.org/pictures/kalborn_k14-145a.jpg</v>
      </c>
      <c r="E64" s="20"/>
      <c r="F64" s="4">
        <v>1</v>
      </c>
    </row>
    <row r="65" spans="1:6" ht="15" outlineLevel="1">
      <c r="A65" s="4">
        <v>27374</v>
      </c>
      <c r="B65" s="4" t="s">
        <v>757</v>
      </c>
      <c r="C65" s="4">
        <v>2000</v>
      </c>
      <c r="D65" s="16" t="str">
        <f>HYPERLINK("http://odejda-optom.org/pictures/kalborn_k14-525.jpg")</f>
        <v>http://odejda-optom.org/pictures/kalborn_k14-525.jpg</v>
      </c>
      <c r="E65" s="20"/>
      <c r="F65" s="4">
        <v>1</v>
      </c>
    </row>
    <row r="66" spans="1:6" ht="15" outlineLevel="1">
      <c r="A66" s="4">
        <v>32545</v>
      </c>
      <c r="B66" s="4" t="s">
        <v>766</v>
      </c>
      <c r="C66" s="4">
        <v>2000</v>
      </c>
      <c r="D66" s="16" t="str">
        <f>HYPERLINK("http://odejda-optom.org/pictures/kalborn201514-732.jpg")</f>
        <v>http://odejda-optom.org/pictures/kalborn201514-732.jpg</v>
      </c>
      <c r="E66" s="20"/>
      <c r="F66" s="4">
        <v>1</v>
      </c>
    </row>
    <row r="67" spans="1:6" ht="15" outlineLevel="1">
      <c r="A67" s="4">
        <v>32546</v>
      </c>
      <c r="B67" s="4" t="s">
        <v>767</v>
      </c>
      <c r="C67" s="4">
        <v>2000</v>
      </c>
      <c r="D67" s="16" t="str">
        <f>HYPERLINK("http://odejda-optom.org/pictures/kalborn201514-732.jpg")</f>
        <v>http://odejda-optom.org/pictures/kalborn201514-732.jpg</v>
      </c>
      <c r="E67" s="20"/>
      <c r="F67" s="4">
        <v>1</v>
      </c>
    </row>
    <row r="68" spans="1:6" ht="15" outlineLevel="1">
      <c r="A68" s="4">
        <v>32547</v>
      </c>
      <c r="B68" s="4" t="s">
        <v>768</v>
      </c>
      <c r="C68" s="4">
        <v>2000</v>
      </c>
      <c r="D68" s="16" t="str">
        <f>HYPERLINK("http://odejda-optom.org/pictures/kalborn201514-732.jpg")</f>
        <v>http://odejda-optom.org/pictures/kalborn201514-732.jpg</v>
      </c>
      <c r="E68" s="20"/>
      <c r="F68" s="4">
        <v>2</v>
      </c>
    </row>
    <row r="69" spans="1:6" ht="15" outlineLevel="1">
      <c r="A69" s="4">
        <v>32548</v>
      </c>
      <c r="B69" s="4" t="s">
        <v>769</v>
      </c>
      <c r="C69" s="4">
        <v>2000</v>
      </c>
      <c r="D69" s="16" t="str">
        <f>HYPERLINK("http://odejda-optom.org/pictures/kalborn201514-732.jpg")</f>
        <v>http://odejda-optom.org/pictures/kalborn201514-732.jpg</v>
      </c>
      <c r="E69" s="20"/>
      <c r="F69" s="4">
        <v>2</v>
      </c>
    </row>
    <row r="70" spans="1:6" ht="15" outlineLevel="1">
      <c r="A70" s="4">
        <v>32549</v>
      </c>
      <c r="B70" s="4" t="s">
        <v>770</v>
      </c>
      <c r="C70" s="4">
        <v>2000</v>
      </c>
      <c r="D70" s="16" t="str">
        <f>HYPERLINK("http://odejda-optom.org/pictures/kalborn201514-732.jpg")</f>
        <v>http://odejda-optom.org/pictures/kalborn201514-732.jpg</v>
      </c>
      <c r="E70" s="20"/>
      <c r="F70" s="4">
        <v>1</v>
      </c>
    </row>
    <row r="71" spans="1:6" ht="15" outlineLevel="1">
      <c r="A71" s="4">
        <v>33570</v>
      </c>
      <c r="B71" s="4" t="s">
        <v>824</v>
      </c>
      <c r="C71" s="4">
        <v>2000</v>
      </c>
      <c r="D71" s="16" t="str">
        <f>HYPERLINK("http://odejda-optom.org/pictures/komplektfobs6101dev2glavnay.jpg")</f>
        <v>http://odejda-optom.org/pictures/komplektfobs6101dev2glavnay.jpg</v>
      </c>
      <c r="E71" s="20"/>
      <c r="F71" s="4">
        <v>1</v>
      </c>
    </row>
    <row r="72" spans="1:6" ht="15" outlineLevel="1">
      <c r="A72" s="4">
        <v>33571</v>
      </c>
      <c r="B72" s="4" t="s">
        <v>825</v>
      </c>
      <c r="C72" s="4">
        <v>2000</v>
      </c>
      <c r="D72" s="16" t="str">
        <f>HYPERLINK("http://odejda-optom.org/pictures/komplektfobs6101dev2glavnay.jpg")</f>
        <v>http://odejda-optom.org/pictures/komplektfobs6101dev2glavnay.jpg</v>
      </c>
      <c r="E72" s="20"/>
      <c r="F72" s="4">
        <v>1</v>
      </c>
    </row>
    <row r="73" spans="1:6" ht="15" outlineLevel="1">
      <c r="A73" s="4">
        <v>37085</v>
      </c>
      <c r="B73" s="4" t="s">
        <v>858</v>
      </c>
      <c r="C73" s="4">
        <v>2000</v>
      </c>
      <c r="D73" s="16" t="str">
        <f>HYPERLINK("http://odejda-optom.org/pictures/2018_17148.jpg")</f>
        <v>http://odejda-optom.org/pictures/2018_17148.jpg</v>
      </c>
      <c r="E73" s="20"/>
      <c r="F73" s="4">
        <v>1</v>
      </c>
    </row>
    <row r="74" spans="1:6" ht="15" outlineLevel="1">
      <c r="A74" s="4">
        <v>37011</v>
      </c>
      <c r="B74" s="4" t="s">
        <v>859</v>
      </c>
      <c r="C74" s="4">
        <v>2000</v>
      </c>
      <c r="D74" s="16" t="str">
        <f>HYPERLINK("http://odejda-optom.org/pictures/2018_17151.jpg")</f>
        <v>http://odejda-optom.org/pictures/2018_17151.jpg</v>
      </c>
      <c r="E74" s="20"/>
      <c r="F74" s="4">
        <v>1</v>
      </c>
    </row>
    <row r="75" spans="1:6" s="1" customFormat="1" ht="15" outlineLevel="1">
      <c r="A75" s="2">
        <v>41411</v>
      </c>
      <c r="B75" s="2" t="s">
        <v>1133</v>
      </c>
      <c r="C75" s="2">
        <v>2000</v>
      </c>
      <c r="D75" s="33" t="str">
        <f>HYPERLINK("http://odejda-optom.org/pictures/18005.jpg")</f>
        <v>http://odejda-optom.org/pictures/18005.jpg</v>
      </c>
      <c r="E75" s="34"/>
      <c r="F75" s="2">
        <v>2</v>
      </c>
    </row>
    <row r="76" spans="1:6" s="1" customFormat="1" ht="15" outlineLevel="1">
      <c r="A76" s="2">
        <v>41404</v>
      </c>
      <c r="B76" s="2" t="s">
        <v>1134</v>
      </c>
      <c r="C76" s="2">
        <v>2000</v>
      </c>
      <c r="D76" s="33" t="str">
        <f>HYPERLINK("http://odejda-optom.org/pictures/1920baf6a596932d387616fb0d5b3233.jpg")</f>
        <v>http://odejda-optom.org/pictures/1920baf6a596932d387616fb0d5b3233.jpg</v>
      </c>
      <c r="E76" s="34"/>
      <c r="F76" s="2">
        <v>2</v>
      </c>
    </row>
    <row r="77" spans="1:6" s="1" customFormat="1" ht="15" outlineLevel="1">
      <c r="A77" s="2">
        <v>41408</v>
      </c>
      <c r="B77" s="2" t="s">
        <v>1135</v>
      </c>
      <c r="C77" s="2">
        <v>2000</v>
      </c>
      <c r="D77" s="33" t="str">
        <f>HYPERLINK("http://odejda-optom.org/pictures/18005.jpg")</f>
        <v>http://odejda-optom.org/pictures/18005.jpg</v>
      </c>
      <c r="E77" s="34"/>
      <c r="F77" s="2">
        <v>1</v>
      </c>
    </row>
    <row r="78" spans="1:6" ht="15" outlineLevel="1">
      <c r="A78" s="4">
        <v>47310</v>
      </c>
      <c r="B78" s="4" t="s">
        <v>21</v>
      </c>
      <c r="C78" s="4">
        <v>2160</v>
      </c>
      <c r="D78" s="16" t="str">
        <f>HYPERLINK("http://odejda-optom.org/pictures/cc3cc85eaa49087agagasdgf5537afe62cbea821.jpg")</f>
        <v>http://odejda-optom.org/pictures/cc3cc85eaa49087agagasdgf5537afe62cbea821.jpg</v>
      </c>
      <c r="E78" s="20"/>
      <c r="F78" s="4">
        <v>2</v>
      </c>
    </row>
    <row r="79" spans="1:6" ht="15" outlineLevel="1">
      <c r="A79" s="4">
        <v>47305</v>
      </c>
      <c r="B79" s="4" t="s">
        <v>22</v>
      </c>
      <c r="C79" s="4">
        <v>2160</v>
      </c>
      <c r="D79" s="16" t="str">
        <f>HYPERLINK("http://odejda-optom.org/pictures/18fd13b8410b0182ba6939cacdasas33e4b4aef.jpg")</f>
        <v>http://odejda-optom.org/pictures/18fd13b8410b0182ba6939cacdasas33e4b4aef.jpg</v>
      </c>
      <c r="E79" s="20"/>
      <c r="F79" s="4">
        <v>3</v>
      </c>
    </row>
    <row r="80" spans="1:6" ht="15" outlineLevel="1">
      <c r="A80" s="4">
        <v>47311</v>
      </c>
      <c r="B80" s="4" t="s">
        <v>23</v>
      </c>
      <c r="C80" s="4">
        <v>2160</v>
      </c>
      <c r="D80" s="16" t="str">
        <f>HYPERLINK("http://odejda-optom.org/pictures/cc3cc85eaa49087agagasdgf5537afe62cbea821.jpg")</f>
        <v>http://odejda-optom.org/pictures/cc3cc85eaa49087agagasdgf5537afe62cbea821.jpg</v>
      </c>
      <c r="E80" s="20"/>
      <c r="F80" s="4">
        <v>1</v>
      </c>
    </row>
    <row r="81" spans="1:6" ht="15" outlineLevel="1">
      <c r="A81" s="4">
        <v>47306</v>
      </c>
      <c r="B81" s="4" t="s">
        <v>24</v>
      </c>
      <c r="C81" s="4">
        <v>2160</v>
      </c>
      <c r="D81" s="16" t="str">
        <f>HYPERLINK("http://odejda-optom.org/pictures/18fd13b8410b0182ba6939cacdasas33e4b4aef.jpg")</f>
        <v>http://odejda-optom.org/pictures/18fd13b8410b0182ba6939cacdasas33e4b4aef.jpg</v>
      </c>
      <c r="E81" s="20"/>
      <c r="F81" s="4">
        <v>2</v>
      </c>
    </row>
    <row r="82" spans="1:6" ht="15" outlineLevel="1">
      <c r="A82" s="4">
        <v>47312</v>
      </c>
      <c r="B82" s="4" t="s">
        <v>25</v>
      </c>
      <c r="C82" s="4">
        <v>2160</v>
      </c>
      <c r="D82" s="16" t="str">
        <f>HYPERLINK("http://odejda-optom.org/pictures/cc3cc85eaa49087agagasdgf5537afe62cbea821.jpg")</f>
        <v>http://odejda-optom.org/pictures/cc3cc85eaa49087agagasdgf5537afe62cbea821.jpg</v>
      </c>
      <c r="E82" s="20"/>
      <c r="F82" s="4">
        <v>1</v>
      </c>
    </row>
    <row r="83" spans="1:6" ht="15" outlineLevel="1">
      <c r="A83" s="4">
        <v>47307</v>
      </c>
      <c r="B83" s="4" t="s">
        <v>26</v>
      </c>
      <c r="C83" s="4">
        <v>2160</v>
      </c>
      <c r="D83" s="16" t="str">
        <f>HYPERLINK("http://odejda-optom.org/pictures/18fd13b8410b0182ba6939cacdasas33e4b4aef.jpg")</f>
        <v>http://odejda-optom.org/pictures/18fd13b8410b0182ba6939cacdasas33e4b4aef.jpg</v>
      </c>
      <c r="E83" s="20"/>
      <c r="F83" s="4">
        <v>2</v>
      </c>
    </row>
    <row r="84" spans="1:6" ht="15" outlineLevel="1">
      <c r="A84" s="4">
        <v>47313</v>
      </c>
      <c r="B84" s="4" t="s">
        <v>27</v>
      </c>
      <c r="C84" s="4">
        <v>2160</v>
      </c>
      <c r="D84" s="16" t="str">
        <f>HYPERLINK("http://odejda-optom.org/pictures/cc3cc85eaa49087agagasdgf5537afe62cbea821.jpg")</f>
        <v>http://odejda-optom.org/pictures/cc3cc85eaa49087agagasdgf5537afe62cbea821.jpg</v>
      </c>
      <c r="E84" s="20"/>
      <c r="F84" s="4">
        <v>1</v>
      </c>
    </row>
    <row r="85" spans="1:6" ht="15" outlineLevel="1">
      <c r="A85" s="4">
        <v>47314</v>
      </c>
      <c r="B85" s="4" t="s">
        <v>28</v>
      </c>
      <c r="C85" s="4">
        <v>2160</v>
      </c>
      <c r="D85" s="16" t="str">
        <f>HYPERLINK("http://odejda-optom.org/pictures/cc3cc85eaa49087agagasdgf5537afe62cbea821.jpg")</f>
        <v>http://odejda-optom.org/pictures/cc3cc85eaa49087agagasdgf5537afe62cbea821.jpg</v>
      </c>
      <c r="E85" s="20"/>
      <c r="F85" s="4">
        <v>1</v>
      </c>
    </row>
    <row r="86" spans="1:6" ht="15" outlineLevel="1">
      <c r="A86" s="4">
        <v>42873</v>
      </c>
      <c r="B86" s="4" t="s">
        <v>208</v>
      </c>
      <c r="C86" s="4">
        <v>2200</v>
      </c>
      <c r="D86" s="16" t="str">
        <f aca="true" t="shared" si="2" ref="D86:D94">HYPERLINK("http://odejda-optom.org/pictures/7386f19c09f463e137fd525398981b05.jpg")</f>
        <v>http://odejda-optom.org/pictures/7386f19c09f463e137fd525398981b05.jpg</v>
      </c>
      <c r="E86" s="20"/>
      <c r="F86" s="4">
        <v>1</v>
      </c>
    </row>
    <row r="87" spans="1:6" ht="15" outlineLevel="1">
      <c r="A87" s="4">
        <v>42869</v>
      </c>
      <c r="B87" s="4" t="s">
        <v>209</v>
      </c>
      <c r="C87" s="4">
        <v>2200</v>
      </c>
      <c r="D87" s="16" t="str">
        <f t="shared" si="2"/>
        <v>http://odejda-optom.org/pictures/7386f19c09f463e137fd525398981b05.jpg</v>
      </c>
      <c r="E87" s="20"/>
      <c r="F87" s="4">
        <v>1</v>
      </c>
    </row>
    <row r="88" spans="1:6" ht="15" outlineLevel="1">
      <c r="A88" s="4">
        <v>42874</v>
      </c>
      <c r="B88" s="4" t="s">
        <v>210</v>
      </c>
      <c r="C88" s="4">
        <v>2200</v>
      </c>
      <c r="D88" s="16" t="str">
        <f t="shared" si="2"/>
        <v>http://odejda-optom.org/pictures/7386f19c09f463e137fd525398981b05.jpg</v>
      </c>
      <c r="E88" s="20"/>
      <c r="F88" s="4">
        <v>2</v>
      </c>
    </row>
    <row r="89" spans="1:6" ht="15" outlineLevel="1">
      <c r="A89" s="4">
        <v>42870</v>
      </c>
      <c r="B89" s="4" t="s">
        <v>211</v>
      </c>
      <c r="C89" s="4">
        <v>2200</v>
      </c>
      <c r="D89" s="16" t="str">
        <f t="shared" si="2"/>
        <v>http://odejda-optom.org/pictures/7386f19c09f463e137fd525398981b05.jpg</v>
      </c>
      <c r="E89" s="20"/>
      <c r="F89" s="4">
        <v>1</v>
      </c>
    </row>
    <row r="90" spans="1:6" ht="15" outlineLevel="1">
      <c r="A90" s="4">
        <v>42875</v>
      </c>
      <c r="B90" s="4" t="s">
        <v>212</v>
      </c>
      <c r="C90" s="4">
        <v>2200</v>
      </c>
      <c r="D90" s="16" t="str">
        <f t="shared" si="2"/>
        <v>http://odejda-optom.org/pictures/7386f19c09f463e137fd525398981b05.jpg</v>
      </c>
      <c r="E90" s="20"/>
      <c r="F90" s="4">
        <v>2</v>
      </c>
    </row>
    <row r="91" spans="1:6" ht="15" outlineLevel="1">
      <c r="A91" s="4">
        <v>42871</v>
      </c>
      <c r="B91" s="4" t="s">
        <v>213</v>
      </c>
      <c r="C91" s="4">
        <v>2200</v>
      </c>
      <c r="D91" s="16" t="str">
        <f t="shared" si="2"/>
        <v>http://odejda-optom.org/pictures/7386f19c09f463e137fd525398981b05.jpg</v>
      </c>
      <c r="E91" s="20"/>
      <c r="F91" s="4">
        <v>1</v>
      </c>
    </row>
    <row r="92" spans="1:6" ht="15" outlineLevel="1">
      <c r="A92" s="4">
        <v>42876</v>
      </c>
      <c r="B92" s="4" t="s">
        <v>214</v>
      </c>
      <c r="C92" s="4">
        <v>2200</v>
      </c>
      <c r="D92" s="16" t="str">
        <f t="shared" si="2"/>
        <v>http://odejda-optom.org/pictures/7386f19c09f463e137fd525398981b05.jpg</v>
      </c>
      <c r="E92" s="20"/>
      <c r="F92" s="4">
        <v>3</v>
      </c>
    </row>
    <row r="93" spans="1:6" ht="15" outlineLevel="1">
      <c r="A93" s="4">
        <v>42872</v>
      </c>
      <c r="B93" s="4" t="s">
        <v>215</v>
      </c>
      <c r="C93" s="4">
        <v>2200</v>
      </c>
      <c r="D93" s="16" t="str">
        <f t="shared" si="2"/>
        <v>http://odejda-optom.org/pictures/7386f19c09f463e137fd525398981b05.jpg</v>
      </c>
      <c r="E93" s="20"/>
      <c r="F93" s="4">
        <v>1</v>
      </c>
    </row>
    <row r="94" spans="1:6" ht="15" outlineLevel="1">
      <c r="A94" s="4">
        <v>42877</v>
      </c>
      <c r="B94" s="4" t="s">
        <v>216</v>
      </c>
      <c r="C94" s="4">
        <v>2200</v>
      </c>
      <c r="D94" s="16" t="str">
        <f t="shared" si="2"/>
        <v>http://odejda-optom.org/pictures/7386f19c09f463e137fd525398981b05.jpg</v>
      </c>
      <c r="E94" s="20"/>
      <c r="F94" s="4">
        <v>1</v>
      </c>
    </row>
    <row r="95" spans="1:6" ht="15" outlineLevel="1">
      <c r="A95" s="4">
        <v>42667</v>
      </c>
      <c r="B95" s="4" t="s">
        <v>217</v>
      </c>
      <c r="C95" s="4">
        <v>2200</v>
      </c>
      <c r="D95" s="16" t="str">
        <f>HYPERLINK("http://odejda-optom.org/pictures/d5de86d90a0ff043f7b046d5656216c1.jpg")</f>
        <v>http://odejda-optom.org/pictures/d5de86d90a0ff043f7b046d5656216c1.jpg</v>
      </c>
      <c r="E95" s="20"/>
      <c r="F95" s="4">
        <v>1</v>
      </c>
    </row>
    <row r="96" spans="1:6" ht="15" outlineLevel="1">
      <c r="A96" s="4">
        <v>42856</v>
      </c>
      <c r="B96" s="4" t="s">
        <v>218</v>
      </c>
      <c r="C96" s="4">
        <v>2200</v>
      </c>
      <c r="D96" s="16" t="str">
        <f>HYPERLINK("http://odejda-optom.org/pictures/fc1f97b007e1708329516e58d85f1aab.jpg")</f>
        <v>http://odejda-optom.org/pictures/fc1f97b007e1708329516e58d85f1aab.jpg</v>
      </c>
      <c r="E96" s="20"/>
      <c r="F96" s="4">
        <v>1</v>
      </c>
    </row>
    <row r="97" spans="1:6" ht="15" outlineLevel="1">
      <c r="A97" s="4">
        <v>42857</v>
      </c>
      <c r="B97" s="4" t="s">
        <v>219</v>
      </c>
      <c r="C97" s="4">
        <v>2200</v>
      </c>
      <c r="D97" s="16" t="str">
        <f>HYPERLINK("http://odejda-optom.org/pictures/fc1f97b007e1708329516e58d85f1aab.jpg")</f>
        <v>http://odejda-optom.org/pictures/fc1f97b007e1708329516e58d85f1aab.jpg</v>
      </c>
      <c r="E97" s="20"/>
      <c r="F97" s="4">
        <v>1</v>
      </c>
    </row>
    <row r="98" spans="1:6" ht="15" outlineLevel="1">
      <c r="A98" s="4">
        <v>42860</v>
      </c>
      <c r="B98" s="4" t="s">
        <v>220</v>
      </c>
      <c r="C98" s="4">
        <v>2200</v>
      </c>
      <c r="D98" s="16" t="str">
        <f>HYPERLINK("http://odejda-optom.org/pictures/fc1f97b007e1708329516e58d85f1aab.jpg")</f>
        <v>http://odejda-optom.org/pictures/fc1f97b007e1708329516e58d85f1aab.jpg</v>
      </c>
      <c r="E98" s="20"/>
      <c r="F98" s="4">
        <v>1</v>
      </c>
    </row>
    <row r="99" spans="1:6" ht="15" outlineLevel="1">
      <c r="A99" s="4">
        <v>47768</v>
      </c>
      <c r="B99" s="4" t="s">
        <v>582</v>
      </c>
      <c r="C99" s="4">
        <v>2200</v>
      </c>
      <c r="D99" s="16" t="str">
        <f>HYPERLINK("http://odejda-optom.org/pictures/fobs705krasny.jpg")</f>
        <v>http://odejda-optom.org/pictures/fobs705krasny.jpg</v>
      </c>
      <c r="E99" s="20"/>
      <c r="F99" s="4">
        <v>3</v>
      </c>
    </row>
    <row r="100" spans="1:6" ht="15" outlineLevel="1">
      <c r="A100" s="4">
        <v>47763</v>
      </c>
      <c r="B100" s="4" t="s">
        <v>583</v>
      </c>
      <c r="C100" s="4">
        <v>2200</v>
      </c>
      <c r="D100" s="16" t="str">
        <f>HYPERLINK("http://odejda-optom.org/pictures/fobs705navy.jpg")</f>
        <v>http://odejda-optom.org/pictures/fobs705navy.jpg</v>
      </c>
      <c r="E100" s="20"/>
      <c r="F100" s="4">
        <v>3</v>
      </c>
    </row>
    <row r="101" spans="1:6" ht="15" outlineLevel="1">
      <c r="A101" s="4">
        <v>47769</v>
      </c>
      <c r="B101" s="4" t="s">
        <v>584</v>
      </c>
      <c r="C101" s="4">
        <v>2200</v>
      </c>
      <c r="D101" s="16" t="str">
        <f>HYPERLINK("http://odejda-optom.org/pictures/fobs705krasny.jpg")</f>
        <v>http://odejda-optom.org/pictures/fobs705krasny.jpg</v>
      </c>
      <c r="E101" s="20"/>
      <c r="F101" s="4">
        <v>3</v>
      </c>
    </row>
    <row r="102" spans="1:6" ht="15" outlineLevel="1">
      <c r="A102" s="4">
        <v>47764</v>
      </c>
      <c r="B102" s="4" t="s">
        <v>585</v>
      </c>
      <c r="C102" s="4">
        <v>2200</v>
      </c>
      <c r="D102" s="16" t="str">
        <f>HYPERLINK("http://odejda-optom.org/pictures/fobs705navy.jpg")</f>
        <v>http://odejda-optom.org/pictures/fobs705navy.jpg</v>
      </c>
      <c r="E102" s="20"/>
      <c r="F102" s="4">
        <v>3</v>
      </c>
    </row>
    <row r="103" spans="1:6" ht="15" outlineLevel="1">
      <c r="A103" s="4">
        <v>47770</v>
      </c>
      <c r="B103" s="4" t="s">
        <v>586</v>
      </c>
      <c r="C103" s="4">
        <v>2200</v>
      </c>
      <c r="D103" s="16" t="str">
        <f>HYPERLINK("http://odejda-optom.org/pictures/fobs705krasny.jpg")</f>
        <v>http://odejda-optom.org/pictures/fobs705krasny.jpg</v>
      </c>
      <c r="E103" s="20"/>
      <c r="F103" s="4">
        <v>1</v>
      </c>
    </row>
    <row r="104" spans="1:6" ht="15" outlineLevel="1">
      <c r="A104" s="4">
        <v>47765</v>
      </c>
      <c r="B104" s="4" t="s">
        <v>587</v>
      </c>
      <c r="C104" s="4">
        <v>2200</v>
      </c>
      <c r="D104" s="16" t="str">
        <f>HYPERLINK("http://odejda-optom.org/pictures/fobs705navy.jpg")</f>
        <v>http://odejda-optom.org/pictures/fobs705navy.jpg</v>
      </c>
      <c r="E104" s="20"/>
      <c r="F104" s="4">
        <v>3</v>
      </c>
    </row>
    <row r="105" spans="1:6" ht="15" outlineLevel="1">
      <c r="A105" s="4">
        <v>47771</v>
      </c>
      <c r="B105" s="4" t="s">
        <v>588</v>
      </c>
      <c r="C105" s="4">
        <v>2200</v>
      </c>
      <c r="D105" s="16" t="str">
        <f>HYPERLINK("http://odejda-optom.org/pictures/fobs705krasny.jpg")</f>
        <v>http://odejda-optom.org/pictures/fobs705krasny.jpg</v>
      </c>
      <c r="E105" s="20"/>
      <c r="F105" s="4">
        <v>3</v>
      </c>
    </row>
    <row r="106" spans="1:6" ht="15" outlineLevel="1">
      <c r="A106" s="4">
        <v>47766</v>
      </c>
      <c r="B106" s="4" t="s">
        <v>589</v>
      </c>
      <c r="C106" s="4">
        <v>2200</v>
      </c>
      <c r="D106" s="16" t="str">
        <f>HYPERLINK("http://odejda-optom.org/pictures/fobs705navy.jpg")</f>
        <v>http://odejda-optom.org/pictures/fobs705navy.jpg</v>
      </c>
      <c r="E106" s="20"/>
      <c r="F106" s="4">
        <v>3</v>
      </c>
    </row>
    <row r="107" spans="1:6" ht="15" outlineLevel="1">
      <c r="A107" s="4">
        <v>47772</v>
      </c>
      <c r="B107" s="4" t="s">
        <v>590</v>
      </c>
      <c r="C107" s="4">
        <v>2200</v>
      </c>
      <c r="D107" s="16" t="str">
        <f>HYPERLINK("http://odejda-optom.org/pictures/fobs705krasny.jpg")</f>
        <v>http://odejda-optom.org/pictures/fobs705krasny.jpg</v>
      </c>
      <c r="E107" s="20"/>
      <c r="F107" s="4">
        <v>3</v>
      </c>
    </row>
    <row r="108" spans="1:6" ht="15" outlineLevel="1">
      <c r="A108" s="4">
        <v>47767</v>
      </c>
      <c r="B108" s="4" t="s">
        <v>591</v>
      </c>
      <c r="C108" s="4">
        <v>2200</v>
      </c>
      <c r="D108" s="16" t="str">
        <f>HYPERLINK("http://odejda-optom.org/pictures/fobs705navy.jpg")</f>
        <v>http://odejda-optom.org/pictures/fobs705navy.jpg</v>
      </c>
      <c r="E108" s="20"/>
      <c r="F108" s="4">
        <v>2</v>
      </c>
    </row>
    <row r="109" spans="1:6" ht="15" outlineLevel="1">
      <c r="A109" s="4">
        <v>40656</v>
      </c>
      <c r="B109" s="4" t="s">
        <v>826</v>
      </c>
      <c r="C109" s="4">
        <v>2200</v>
      </c>
      <c r="D109" s="16" t="str">
        <f>HYPERLINK("http://odejda-optom.org/pictures/9b4ef0fe21d79bb53bd4bdb6381faa09.jpg")</f>
        <v>http://odejda-optom.org/pictures/9b4ef0fe21d79bb53bd4bdb6381faa09.jpg</v>
      </c>
      <c r="E109" s="20"/>
      <c r="F109" s="4">
        <v>2</v>
      </c>
    </row>
    <row r="110" spans="1:6" ht="15" outlineLevel="1">
      <c r="A110" s="4">
        <v>40657</v>
      </c>
      <c r="B110" s="4" t="s">
        <v>827</v>
      </c>
      <c r="C110" s="4">
        <v>2200</v>
      </c>
      <c r="D110" s="16" t="str">
        <f>HYPERLINK("http://odejda-optom.org/pictures/9b4ef0fe21d79bb53bd4bdb6381faa09.jpg")</f>
        <v>http://odejda-optom.org/pictures/9b4ef0fe21d79bb53bd4bdb6381faa09.jpg</v>
      </c>
      <c r="E110" s="20"/>
      <c r="F110" s="4">
        <v>1</v>
      </c>
    </row>
    <row r="111" spans="1:6" ht="15" outlineLevel="1">
      <c r="A111" s="4">
        <v>40653</v>
      </c>
      <c r="B111" s="4" t="s">
        <v>828</v>
      </c>
      <c r="C111" s="4">
        <v>2200</v>
      </c>
      <c r="D111" s="16" t="str">
        <f>HYPERLINK("http://odejda-optom.org/pictures/9b4ef0fe21d79bb53bd4bdb6381faa09.jpg")</f>
        <v>http://odejda-optom.org/pictures/9b4ef0fe21d79bb53bd4bdb6381faa09.jpg</v>
      </c>
      <c r="E111" s="20"/>
      <c r="F111" s="4">
        <v>1</v>
      </c>
    </row>
    <row r="112" spans="1:6" ht="15" outlineLevel="1">
      <c r="A112" s="4">
        <v>40667</v>
      </c>
      <c r="B112" s="4" t="s">
        <v>829</v>
      </c>
      <c r="C112" s="4">
        <v>2200</v>
      </c>
      <c r="D112" s="16" t="str">
        <f aca="true" t="shared" si="3" ref="D112:D118">HYPERLINK("http://odejda-optom.org/pictures/2b8c23c44648a4e3056d572d7ad33391.jpg")</f>
        <v>http://odejda-optom.org/pictures/2b8c23c44648a4e3056d572d7ad33391.jpg</v>
      </c>
      <c r="E112" s="20"/>
      <c r="F112" s="4">
        <v>2</v>
      </c>
    </row>
    <row r="113" spans="1:6" ht="15" outlineLevel="1">
      <c r="A113" s="4">
        <v>40668</v>
      </c>
      <c r="B113" s="4" t="s">
        <v>830</v>
      </c>
      <c r="C113" s="4">
        <v>2200</v>
      </c>
      <c r="D113" s="16" t="str">
        <f t="shared" si="3"/>
        <v>http://odejda-optom.org/pictures/2b8c23c44648a4e3056d572d7ad33391.jpg</v>
      </c>
      <c r="E113" s="20"/>
      <c r="F113" s="4">
        <v>2</v>
      </c>
    </row>
    <row r="114" spans="1:6" ht="15" outlineLevel="1">
      <c r="A114" s="4">
        <v>40669</v>
      </c>
      <c r="B114" s="4" t="s">
        <v>831</v>
      </c>
      <c r="C114" s="4">
        <v>2200</v>
      </c>
      <c r="D114" s="16" t="str">
        <f t="shared" si="3"/>
        <v>http://odejda-optom.org/pictures/2b8c23c44648a4e3056d572d7ad33391.jpg</v>
      </c>
      <c r="E114" s="20"/>
      <c r="F114" s="4">
        <v>1</v>
      </c>
    </row>
    <row r="115" spans="1:6" ht="15" outlineLevel="1">
      <c r="A115" s="4">
        <v>40670</v>
      </c>
      <c r="B115" s="4" t="s">
        <v>832</v>
      </c>
      <c r="C115" s="4">
        <v>2200</v>
      </c>
      <c r="D115" s="16" t="str">
        <f t="shared" si="3"/>
        <v>http://odejda-optom.org/pictures/2b8c23c44648a4e3056d572d7ad33391.jpg</v>
      </c>
      <c r="E115" s="20"/>
      <c r="F115" s="4">
        <v>1</v>
      </c>
    </row>
    <row r="116" spans="1:6" ht="15" outlineLevel="1">
      <c r="A116" s="4">
        <v>40671</v>
      </c>
      <c r="B116" s="4" t="s">
        <v>833</v>
      </c>
      <c r="C116" s="4">
        <v>2200</v>
      </c>
      <c r="D116" s="16" t="str">
        <f t="shared" si="3"/>
        <v>http://odejda-optom.org/pictures/2b8c23c44648a4e3056d572d7ad33391.jpg</v>
      </c>
      <c r="E116" s="20"/>
      <c r="F116" s="4">
        <v>1</v>
      </c>
    </row>
    <row r="117" spans="1:6" ht="15" outlineLevel="1">
      <c r="A117" s="4">
        <v>40665</v>
      </c>
      <c r="B117" s="4" t="s">
        <v>834</v>
      </c>
      <c r="C117" s="4">
        <v>2200</v>
      </c>
      <c r="D117" s="16" t="str">
        <f t="shared" si="3"/>
        <v>http://odejda-optom.org/pictures/2b8c23c44648a4e3056d572d7ad33391.jpg</v>
      </c>
      <c r="E117" s="20"/>
      <c r="F117" s="4">
        <v>1</v>
      </c>
    </row>
    <row r="118" spans="1:6" ht="15" outlineLevel="1">
      <c r="A118" s="4">
        <v>40666</v>
      </c>
      <c r="B118" s="4" t="s">
        <v>835</v>
      </c>
      <c r="C118" s="4">
        <v>2200</v>
      </c>
      <c r="D118" s="16" t="str">
        <f t="shared" si="3"/>
        <v>http://odejda-optom.org/pictures/2b8c23c44648a4e3056d572d7ad33391.jpg</v>
      </c>
      <c r="E118" s="20"/>
      <c r="F118" s="4">
        <v>2</v>
      </c>
    </row>
    <row r="119" spans="1:6" ht="15" outlineLevel="1">
      <c r="A119" s="4">
        <v>41706</v>
      </c>
      <c r="B119" s="4" t="s">
        <v>836</v>
      </c>
      <c r="C119" s="4">
        <v>2200</v>
      </c>
      <c r="D119" s="16" t="str">
        <f aca="true" t="shared" si="4" ref="D119:D128">HYPERLINK("http://odejda-optom.org/pictures/3bda63039e89806a06f63a9e0702c216.jpg")</f>
        <v>http://odejda-optom.org/pictures/3bda63039e89806a06f63a9e0702c216.jpg</v>
      </c>
      <c r="E119" s="20"/>
      <c r="F119" s="4">
        <v>4</v>
      </c>
    </row>
    <row r="120" spans="1:6" ht="15" outlineLevel="1">
      <c r="A120" s="4">
        <v>42093</v>
      </c>
      <c r="B120" s="4" t="s">
        <v>837</v>
      </c>
      <c r="C120" s="4">
        <v>2200</v>
      </c>
      <c r="D120" s="16" t="str">
        <f t="shared" si="4"/>
        <v>http://odejda-optom.org/pictures/3bda63039e89806a06f63a9e0702c216.jpg</v>
      </c>
      <c r="E120" s="20"/>
      <c r="F120" s="4">
        <v>3</v>
      </c>
    </row>
    <row r="121" spans="1:6" ht="15" outlineLevel="1">
      <c r="A121" s="4">
        <v>41707</v>
      </c>
      <c r="B121" s="4" t="s">
        <v>838</v>
      </c>
      <c r="C121" s="4">
        <v>2200</v>
      </c>
      <c r="D121" s="16" t="str">
        <f t="shared" si="4"/>
        <v>http://odejda-optom.org/pictures/3bda63039e89806a06f63a9e0702c216.jpg</v>
      </c>
      <c r="E121" s="20"/>
      <c r="F121" s="4">
        <v>2</v>
      </c>
    </row>
    <row r="122" spans="1:6" ht="15" outlineLevel="1">
      <c r="A122" s="4">
        <v>42094</v>
      </c>
      <c r="B122" s="4" t="s">
        <v>839</v>
      </c>
      <c r="C122" s="4">
        <v>2200</v>
      </c>
      <c r="D122" s="16" t="str">
        <f t="shared" si="4"/>
        <v>http://odejda-optom.org/pictures/3bda63039e89806a06f63a9e0702c216.jpg</v>
      </c>
      <c r="E122" s="20"/>
      <c r="F122" s="4">
        <v>2</v>
      </c>
    </row>
    <row r="123" spans="1:6" ht="15" outlineLevel="1">
      <c r="A123" s="4">
        <v>41708</v>
      </c>
      <c r="B123" s="4" t="s">
        <v>840</v>
      </c>
      <c r="C123" s="4">
        <v>2200</v>
      </c>
      <c r="D123" s="16" t="str">
        <f t="shared" si="4"/>
        <v>http://odejda-optom.org/pictures/3bda63039e89806a06f63a9e0702c216.jpg</v>
      </c>
      <c r="E123" s="20"/>
      <c r="F123" s="4">
        <v>4</v>
      </c>
    </row>
    <row r="124" spans="1:6" ht="15" outlineLevel="1">
      <c r="A124" s="4">
        <v>42095</v>
      </c>
      <c r="B124" s="4" t="s">
        <v>841</v>
      </c>
      <c r="C124" s="4">
        <v>2200</v>
      </c>
      <c r="D124" s="16" t="str">
        <f t="shared" si="4"/>
        <v>http://odejda-optom.org/pictures/3bda63039e89806a06f63a9e0702c216.jpg</v>
      </c>
      <c r="E124" s="20"/>
      <c r="F124" s="4">
        <v>3</v>
      </c>
    </row>
    <row r="125" spans="1:6" ht="15" outlineLevel="1">
      <c r="A125" s="4">
        <v>41709</v>
      </c>
      <c r="B125" s="4" t="s">
        <v>842</v>
      </c>
      <c r="C125" s="4">
        <v>2200</v>
      </c>
      <c r="D125" s="16" t="str">
        <f t="shared" si="4"/>
        <v>http://odejda-optom.org/pictures/3bda63039e89806a06f63a9e0702c216.jpg</v>
      </c>
      <c r="E125" s="20"/>
      <c r="F125" s="4">
        <v>4</v>
      </c>
    </row>
    <row r="126" spans="1:6" ht="15" outlineLevel="1">
      <c r="A126" s="4">
        <v>42096</v>
      </c>
      <c r="B126" s="4" t="s">
        <v>843</v>
      </c>
      <c r="C126" s="4">
        <v>2200</v>
      </c>
      <c r="D126" s="16" t="str">
        <f t="shared" si="4"/>
        <v>http://odejda-optom.org/pictures/3bda63039e89806a06f63a9e0702c216.jpg</v>
      </c>
      <c r="E126" s="20"/>
      <c r="F126" s="4">
        <v>2</v>
      </c>
    </row>
    <row r="127" spans="1:6" ht="15" outlineLevel="1">
      <c r="A127" s="4">
        <v>41710</v>
      </c>
      <c r="B127" s="4" t="s">
        <v>844</v>
      </c>
      <c r="C127" s="4">
        <v>2200</v>
      </c>
      <c r="D127" s="16" t="str">
        <f t="shared" si="4"/>
        <v>http://odejda-optom.org/pictures/3bda63039e89806a06f63a9e0702c216.jpg</v>
      </c>
      <c r="E127" s="20"/>
      <c r="F127" s="4">
        <v>3</v>
      </c>
    </row>
    <row r="128" spans="1:6" ht="15" outlineLevel="1">
      <c r="A128" s="4">
        <v>42097</v>
      </c>
      <c r="B128" s="4" t="s">
        <v>845</v>
      </c>
      <c r="C128" s="4">
        <v>2200</v>
      </c>
      <c r="D128" s="16" t="str">
        <f t="shared" si="4"/>
        <v>http://odejda-optom.org/pictures/3bda63039e89806a06f63a9e0702c216.jpg</v>
      </c>
      <c r="E128" s="20"/>
      <c r="F128" s="4">
        <v>1</v>
      </c>
    </row>
    <row r="129" spans="1:6" ht="15" outlineLevel="1">
      <c r="A129" s="4">
        <v>42564</v>
      </c>
      <c r="B129" s="4" t="s">
        <v>846</v>
      </c>
      <c r="C129" s="4">
        <v>2200</v>
      </c>
      <c r="D129" s="16" t="str">
        <f>HYPERLINK("http://odejda-optom.org/pictures/srtewtg65rt45r4tre.jpg")</f>
        <v>http://odejda-optom.org/pictures/srtewtg65rt45r4tre.jpg</v>
      </c>
      <c r="E129" s="20"/>
      <c r="F129" s="4">
        <v>2</v>
      </c>
    </row>
    <row r="130" spans="1:6" s="1" customFormat="1" ht="15" outlineLevel="1">
      <c r="A130" s="2">
        <v>41589</v>
      </c>
      <c r="B130" s="2" t="s">
        <v>1047</v>
      </c>
      <c r="C130" s="2">
        <v>2200</v>
      </c>
      <c r="D130" s="33" t="str">
        <f aca="true" t="shared" si="5" ref="D130:D136">HYPERLINK("http://odejda-optom.org/pictures/53b476df2529f43efd090548df1a0e98.jpg")</f>
        <v>http://odejda-optom.org/pictures/53b476df2529f43efd090548df1a0e98.jpg</v>
      </c>
      <c r="E130" s="34"/>
      <c r="F130" s="2">
        <v>3</v>
      </c>
    </row>
    <row r="131" spans="1:6" s="1" customFormat="1" ht="15" outlineLevel="1">
      <c r="A131" s="2">
        <v>41590</v>
      </c>
      <c r="B131" s="2" t="s">
        <v>1048</v>
      </c>
      <c r="C131" s="2">
        <v>2200</v>
      </c>
      <c r="D131" s="33" t="str">
        <f t="shared" si="5"/>
        <v>http://odejda-optom.org/pictures/53b476df2529f43efd090548df1a0e98.jpg</v>
      </c>
      <c r="E131" s="34"/>
      <c r="F131" s="2">
        <v>7</v>
      </c>
    </row>
    <row r="132" spans="1:6" s="1" customFormat="1" ht="15" outlineLevel="1">
      <c r="A132" s="2">
        <v>41591</v>
      </c>
      <c r="B132" s="2" t="s">
        <v>1049</v>
      </c>
      <c r="C132" s="2">
        <v>2200</v>
      </c>
      <c r="D132" s="33" t="str">
        <f t="shared" si="5"/>
        <v>http://odejda-optom.org/pictures/53b476df2529f43efd090548df1a0e98.jpg</v>
      </c>
      <c r="E132" s="34"/>
      <c r="F132" s="2">
        <v>4</v>
      </c>
    </row>
    <row r="133" spans="1:6" s="1" customFormat="1" ht="15" outlineLevel="1">
      <c r="A133" s="2">
        <v>41596</v>
      </c>
      <c r="B133" s="2" t="s">
        <v>1050</v>
      </c>
      <c r="C133" s="2">
        <v>2200</v>
      </c>
      <c r="D133" s="33" t="str">
        <f t="shared" si="5"/>
        <v>http://odejda-optom.org/pictures/53b476df2529f43efd090548df1a0e98.jpg</v>
      </c>
      <c r="E133" s="34"/>
      <c r="F133" s="2">
        <v>1</v>
      </c>
    </row>
    <row r="134" spans="1:6" s="1" customFormat="1" ht="15" outlineLevel="1">
      <c r="A134" s="2">
        <v>41592</v>
      </c>
      <c r="B134" s="2" t="s">
        <v>1051</v>
      </c>
      <c r="C134" s="2">
        <v>2200</v>
      </c>
      <c r="D134" s="33" t="str">
        <f t="shared" si="5"/>
        <v>http://odejda-optom.org/pictures/53b476df2529f43efd090548df1a0e98.jpg</v>
      </c>
      <c r="E134" s="34"/>
      <c r="F134" s="2">
        <v>3</v>
      </c>
    </row>
    <row r="135" spans="1:6" s="1" customFormat="1" ht="15" outlineLevel="1">
      <c r="A135" s="2">
        <v>41597</v>
      </c>
      <c r="B135" s="2" t="s">
        <v>1052</v>
      </c>
      <c r="C135" s="2">
        <v>2200</v>
      </c>
      <c r="D135" s="33" t="str">
        <f t="shared" si="5"/>
        <v>http://odejda-optom.org/pictures/53b476df2529f43efd090548df1a0e98.jpg</v>
      </c>
      <c r="E135" s="34"/>
      <c r="F135" s="2">
        <v>1</v>
      </c>
    </row>
    <row r="136" spans="1:6" s="1" customFormat="1" ht="15" outlineLevel="1">
      <c r="A136" s="2">
        <v>41593</v>
      </c>
      <c r="B136" s="2" t="s">
        <v>1053</v>
      </c>
      <c r="C136" s="2">
        <v>2200</v>
      </c>
      <c r="D136" s="33" t="str">
        <f t="shared" si="5"/>
        <v>http://odejda-optom.org/pictures/53b476df2529f43efd090548df1a0e98.jpg</v>
      </c>
      <c r="E136" s="34"/>
      <c r="F136" s="2">
        <v>6</v>
      </c>
    </row>
    <row r="137" spans="1:6" s="1" customFormat="1" ht="15" outlineLevel="1">
      <c r="A137" s="2">
        <v>41584</v>
      </c>
      <c r="B137" s="2" t="s">
        <v>1056</v>
      </c>
      <c r="C137" s="2">
        <v>2200</v>
      </c>
      <c r="D137" s="33" t="str">
        <f aca="true" t="shared" si="6" ref="D137:D144">HYPERLINK("http://odejda-optom.org/pictures/6a8ed1548ec862012799bf3b0b3a0a99.jpg")</f>
        <v>http://odejda-optom.org/pictures/6a8ed1548ec862012799bf3b0b3a0a99.jpg</v>
      </c>
      <c r="E137" s="34"/>
      <c r="F137" s="2">
        <v>2</v>
      </c>
    </row>
    <row r="138" spans="1:6" s="1" customFormat="1" ht="15" outlineLevel="1">
      <c r="A138" s="2">
        <v>41919</v>
      </c>
      <c r="B138" s="2" t="s">
        <v>1057</v>
      </c>
      <c r="C138" s="2">
        <v>2200</v>
      </c>
      <c r="D138" s="33" t="str">
        <f t="shared" si="6"/>
        <v>http://odejda-optom.org/pictures/6a8ed1548ec862012799bf3b0b3a0a99.jpg</v>
      </c>
      <c r="E138" s="34"/>
      <c r="F138" s="2">
        <v>1</v>
      </c>
    </row>
    <row r="139" spans="1:6" s="1" customFormat="1" ht="15" outlineLevel="1">
      <c r="A139" s="2">
        <v>41915</v>
      </c>
      <c r="B139" s="2" t="s">
        <v>1058</v>
      </c>
      <c r="C139" s="2">
        <v>2200</v>
      </c>
      <c r="D139" s="33" t="str">
        <f t="shared" si="6"/>
        <v>http://odejda-optom.org/pictures/6a8ed1548ec862012799bf3b0b3a0a99.jpg</v>
      </c>
      <c r="E139" s="34"/>
      <c r="F139" s="2">
        <v>2</v>
      </c>
    </row>
    <row r="140" spans="1:6" s="1" customFormat="1" ht="15" outlineLevel="1">
      <c r="A140" s="2">
        <v>41920</v>
      </c>
      <c r="B140" s="2" t="s">
        <v>1059</v>
      </c>
      <c r="C140" s="2">
        <v>2200</v>
      </c>
      <c r="D140" s="33" t="str">
        <f t="shared" si="6"/>
        <v>http://odejda-optom.org/pictures/6a8ed1548ec862012799bf3b0b3a0a99.jpg</v>
      </c>
      <c r="E140" s="34"/>
      <c r="F140" s="2">
        <v>2</v>
      </c>
    </row>
    <row r="141" spans="1:6" s="1" customFormat="1" ht="15" outlineLevel="1">
      <c r="A141" s="2">
        <v>41916</v>
      </c>
      <c r="B141" s="2" t="s">
        <v>1060</v>
      </c>
      <c r="C141" s="2">
        <v>2200</v>
      </c>
      <c r="D141" s="33" t="str">
        <f t="shared" si="6"/>
        <v>http://odejda-optom.org/pictures/6a8ed1548ec862012799bf3b0b3a0a99.jpg</v>
      </c>
      <c r="E141" s="34"/>
      <c r="F141" s="2">
        <v>4</v>
      </c>
    </row>
    <row r="142" spans="1:6" s="1" customFormat="1" ht="15" outlineLevel="1">
      <c r="A142" s="2">
        <v>41917</v>
      </c>
      <c r="B142" s="2" t="s">
        <v>1061</v>
      </c>
      <c r="C142" s="2">
        <v>2200</v>
      </c>
      <c r="D142" s="33" t="str">
        <f t="shared" si="6"/>
        <v>http://odejda-optom.org/pictures/6a8ed1548ec862012799bf3b0b3a0a99.jpg</v>
      </c>
      <c r="E142" s="34"/>
      <c r="F142" s="2">
        <v>4</v>
      </c>
    </row>
    <row r="143" spans="1:6" s="1" customFormat="1" ht="15" outlineLevel="1">
      <c r="A143" s="2">
        <v>41922</v>
      </c>
      <c r="B143" s="2" t="s">
        <v>1062</v>
      </c>
      <c r="C143" s="2">
        <v>2200</v>
      </c>
      <c r="D143" s="33" t="str">
        <f t="shared" si="6"/>
        <v>http://odejda-optom.org/pictures/6a8ed1548ec862012799bf3b0b3a0a99.jpg</v>
      </c>
      <c r="E143" s="34"/>
      <c r="F143" s="2">
        <v>2</v>
      </c>
    </row>
    <row r="144" spans="1:6" s="1" customFormat="1" ht="15" outlineLevel="1">
      <c r="A144" s="2">
        <v>41918</v>
      </c>
      <c r="B144" s="2" t="s">
        <v>1063</v>
      </c>
      <c r="C144" s="2">
        <v>2200</v>
      </c>
      <c r="D144" s="33" t="str">
        <f t="shared" si="6"/>
        <v>http://odejda-optom.org/pictures/6a8ed1548ec862012799bf3b0b3a0a99.jpg</v>
      </c>
      <c r="E144" s="34"/>
      <c r="F144" s="2">
        <v>3</v>
      </c>
    </row>
    <row r="145" spans="1:6" s="1" customFormat="1" ht="15" outlineLevel="1">
      <c r="A145" s="2">
        <v>42041</v>
      </c>
      <c r="B145" s="2" t="s">
        <v>1064</v>
      </c>
      <c r="C145" s="2">
        <v>2200</v>
      </c>
      <c r="D145" s="33" t="str">
        <f>HYPERLINK("http://odejda-optom.org/pictures/c3d26f964f70b86039d4d9722fed0543.jpg")</f>
        <v>http://odejda-optom.org/pictures/c3d26f964f70b86039d4d9722fed0543.jpg</v>
      </c>
      <c r="E145" s="34"/>
      <c r="F145" s="2">
        <v>4</v>
      </c>
    </row>
    <row r="146" spans="1:6" s="1" customFormat="1" ht="15" outlineLevel="1">
      <c r="A146" s="2">
        <v>42042</v>
      </c>
      <c r="B146" s="2" t="s">
        <v>1065</v>
      </c>
      <c r="C146" s="2">
        <v>2200</v>
      </c>
      <c r="D146" s="33" t="str">
        <f>HYPERLINK("http://odejda-optom.org/pictures/c3d26f964f70b86039d4d9722fed0543.jpg")</f>
        <v>http://odejda-optom.org/pictures/c3d26f964f70b86039d4d9722fed0543.jpg</v>
      </c>
      <c r="E146" s="34"/>
      <c r="F146" s="2">
        <v>5</v>
      </c>
    </row>
    <row r="147" spans="1:6" s="1" customFormat="1" ht="15" outlineLevel="1">
      <c r="A147" s="2">
        <v>42043</v>
      </c>
      <c r="B147" s="2" t="s">
        <v>1066</v>
      </c>
      <c r="C147" s="2">
        <v>2200</v>
      </c>
      <c r="D147" s="33" t="str">
        <f>HYPERLINK("http://odejda-optom.org/pictures/c3d26f964f70b86039d4d9722fed0543.jpg")</f>
        <v>http://odejda-optom.org/pictures/c3d26f964f70b86039d4d9722fed0543.jpg</v>
      </c>
      <c r="E147" s="34"/>
      <c r="F147" s="2">
        <v>6</v>
      </c>
    </row>
    <row r="148" spans="1:6" s="1" customFormat="1" ht="15" outlineLevel="1">
      <c r="A148" s="2">
        <v>42044</v>
      </c>
      <c r="B148" s="2" t="s">
        <v>1067</v>
      </c>
      <c r="C148" s="2">
        <v>2200</v>
      </c>
      <c r="D148" s="33" t="str">
        <f>HYPERLINK("http://odejda-optom.org/pictures/c3d26f964f70b86039d4d9722fed0543.jpg")</f>
        <v>http://odejda-optom.org/pictures/c3d26f964f70b86039d4d9722fed0543.jpg</v>
      </c>
      <c r="E148" s="34"/>
      <c r="F148" s="2">
        <v>2</v>
      </c>
    </row>
    <row r="149" spans="1:6" s="1" customFormat="1" ht="15" outlineLevel="1">
      <c r="A149" s="2">
        <v>42045</v>
      </c>
      <c r="B149" s="2" t="s">
        <v>1068</v>
      </c>
      <c r="C149" s="2">
        <v>2200</v>
      </c>
      <c r="D149" s="33" t="str">
        <f>HYPERLINK("http://odejda-optom.org/pictures/c3d26f964f70b86039d4d9722fed0543.jpg")</f>
        <v>http://odejda-optom.org/pictures/c3d26f964f70b86039d4d9722fed0543.jpg</v>
      </c>
      <c r="E149" s="34"/>
      <c r="F149" s="2">
        <v>4</v>
      </c>
    </row>
    <row r="150" spans="1:6" ht="15" outlineLevel="1">
      <c r="A150" s="4">
        <v>46172</v>
      </c>
      <c r="B150" s="4" t="s">
        <v>497</v>
      </c>
      <c r="C150" s="4">
        <v>2250</v>
      </c>
      <c r="D150" s="16" t="str">
        <f>HYPERLINK("http://odejda-optom.org/pictures/2765a5ac45c650d7sdgdh6ae1e99985a95bfe.jpg")</f>
        <v>http://odejda-optom.org/pictures/2765a5ac45c650d7sdgdh6ae1e99985a95bfe.jpg</v>
      </c>
      <c r="E150" s="20"/>
      <c r="F150" s="4">
        <v>2</v>
      </c>
    </row>
    <row r="151" spans="1:6" ht="15" outlineLevel="1">
      <c r="A151" s="4">
        <v>46173</v>
      </c>
      <c r="B151" s="4" t="s">
        <v>498</v>
      </c>
      <c r="C151" s="4">
        <v>2250</v>
      </c>
      <c r="D151" s="16" t="str">
        <f>HYPERLINK("http://odejda-optom.org/pictures/2765a5ac45c650d7sdgdh6ae1e99985a95bfe.jpg")</f>
        <v>http://odejda-optom.org/pictures/2765a5ac45c650d7sdgdh6ae1e99985a95bfe.jpg</v>
      </c>
      <c r="E151" s="20"/>
      <c r="F151" s="4">
        <v>2</v>
      </c>
    </row>
    <row r="152" spans="1:6" ht="15" outlineLevel="1">
      <c r="A152" s="4">
        <v>46174</v>
      </c>
      <c r="B152" s="4" t="s">
        <v>499</v>
      </c>
      <c r="C152" s="4">
        <v>2250</v>
      </c>
      <c r="D152" s="16" t="str">
        <f>HYPERLINK("http://odejda-optom.org/pictures/2765a5ac45c650d7sdgdh6ae1e99985a95bfe.jpg")</f>
        <v>http://odejda-optom.org/pictures/2765a5ac45c650d7sdgdh6ae1e99985a95bfe.jpg</v>
      </c>
      <c r="E152" s="20"/>
      <c r="F152" s="4">
        <v>3</v>
      </c>
    </row>
    <row r="153" spans="1:6" ht="15" outlineLevel="1">
      <c r="A153" s="4">
        <v>46170</v>
      </c>
      <c r="B153" s="4" t="s">
        <v>500</v>
      </c>
      <c r="C153" s="4">
        <v>2250</v>
      </c>
      <c r="D153" s="16" t="str">
        <f>HYPERLINK("http://odejda-optom.org/pictures/2765a5ac45c650d7sdgdh6ae1e99985a95bfe.jpg")</f>
        <v>http://odejda-optom.org/pictures/2765a5ac45c650d7sdgdh6ae1e99985a95bfe.jpg</v>
      </c>
      <c r="E153" s="20"/>
      <c r="F153" s="4">
        <v>1</v>
      </c>
    </row>
    <row r="154" spans="1:6" ht="15" outlineLevel="1">
      <c r="A154" s="4">
        <v>48433</v>
      </c>
      <c r="B154" s="4" t="s">
        <v>501</v>
      </c>
      <c r="C154" s="4">
        <v>2250</v>
      </c>
      <c r="D154" s="16" t="str">
        <f>HYPERLINK("http://odejda-optom.org/pictures/K2013A.jpg")</f>
        <v>http://odejda-optom.org/pictures/K2013A.jpg</v>
      </c>
      <c r="E154" s="20"/>
      <c r="F154" s="4">
        <v>1</v>
      </c>
    </row>
    <row r="155" spans="1:6" ht="15" outlineLevel="1">
      <c r="A155" s="4">
        <v>48434</v>
      </c>
      <c r="B155" s="4" t="s">
        <v>502</v>
      </c>
      <c r="C155" s="4">
        <v>2250</v>
      </c>
      <c r="D155" s="16" t="str">
        <f>HYPERLINK("http://odejda-optom.org/pictures/K2013A.jpg")</f>
        <v>http://odejda-optom.org/pictures/K2013A.jpg</v>
      </c>
      <c r="E155" s="20"/>
      <c r="F155" s="4">
        <v>1</v>
      </c>
    </row>
    <row r="156" spans="1:6" ht="15" outlineLevel="1">
      <c r="A156" s="4">
        <v>48435</v>
      </c>
      <c r="B156" s="4" t="s">
        <v>503</v>
      </c>
      <c r="C156" s="4">
        <v>2250</v>
      </c>
      <c r="D156" s="16" t="str">
        <f>HYPERLINK("http://odejda-optom.org/pictures/K2013A.jpg")</f>
        <v>http://odejda-optom.org/pictures/K2013A.jpg</v>
      </c>
      <c r="E156" s="20"/>
      <c r="F156" s="4">
        <v>1</v>
      </c>
    </row>
    <row r="157" spans="1:6" ht="15" outlineLevel="1">
      <c r="A157" s="4">
        <v>42676</v>
      </c>
      <c r="B157" s="4" t="s">
        <v>221</v>
      </c>
      <c r="C157" s="4">
        <v>2300</v>
      </c>
      <c r="D157" s="16" t="str">
        <f aca="true" t="shared" si="7" ref="D157:D165">HYPERLINK("http://odejda-optom.org/pictures/9dca05476c758bc6b446ce6fcb47b99e.jpg")</f>
        <v>http://odejda-optom.org/pictures/9dca05476c758bc6b446ce6fcb47b99e.jpg</v>
      </c>
      <c r="E157" s="20"/>
      <c r="F157" s="4">
        <v>1</v>
      </c>
    </row>
    <row r="158" spans="1:6" ht="15" outlineLevel="1">
      <c r="A158" s="4">
        <v>42681</v>
      </c>
      <c r="B158" s="4" t="s">
        <v>222</v>
      </c>
      <c r="C158" s="4">
        <v>2300</v>
      </c>
      <c r="D158" s="16" t="str">
        <f t="shared" si="7"/>
        <v>http://odejda-optom.org/pictures/9dca05476c758bc6b446ce6fcb47b99e.jpg</v>
      </c>
      <c r="E158" s="20"/>
      <c r="F158" s="4">
        <v>1</v>
      </c>
    </row>
    <row r="159" spans="1:6" ht="15" outlineLevel="1">
      <c r="A159" s="4">
        <v>42677</v>
      </c>
      <c r="B159" s="4" t="s">
        <v>223</v>
      </c>
      <c r="C159" s="4">
        <v>2300</v>
      </c>
      <c r="D159" s="16" t="str">
        <f t="shared" si="7"/>
        <v>http://odejda-optom.org/pictures/9dca05476c758bc6b446ce6fcb47b99e.jpg</v>
      </c>
      <c r="E159" s="20"/>
      <c r="F159" s="4">
        <v>1</v>
      </c>
    </row>
    <row r="160" spans="1:6" ht="15" outlineLevel="1">
      <c r="A160" s="4">
        <v>42682</v>
      </c>
      <c r="B160" s="4" t="s">
        <v>224</v>
      </c>
      <c r="C160" s="4">
        <v>2300</v>
      </c>
      <c r="D160" s="16" t="str">
        <f t="shared" si="7"/>
        <v>http://odejda-optom.org/pictures/9dca05476c758bc6b446ce6fcb47b99e.jpg</v>
      </c>
      <c r="E160" s="20"/>
      <c r="F160" s="4">
        <v>1</v>
      </c>
    </row>
    <row r="161" spans="1:6" ht="15" outlineLevel="1">
      <c r="A161" s="4">
        <v>42678</v>
      </c>
      <c r="B161" s="4" t="s">
        <v>225</v>
      </c>
      <c r="C161" s="4">
        <v>2300</v>
      </c>
      <c r="D161" s="16" t="str">
        <f t="shared" si="7"/>
        <v>http://odejda-optom.org/pictures/9dca05476c758bc6b446ce6fcb47b99e.jpg</v>
      </c>
      <c r="E161" s="20"/>
      <c r="F161" s="4">
        <v>1</v>
      </c>
    </row>
    <row r="162" spans="1:6" ht="15" outlineLevel="1">
      <c r="A162" s="4">
        <v>42679</v>
      </c>
      <c r="B162" s="4" t="s">
        <v>226</v>
      </c>
      <c r="C162" s="4">
        <v>2300</v>
      </c>
      <c r="D162" s="16" t="str">
        <f t="shared" si="7"/>
        <v>http://odejda-optom.org/pictures/9dca05476c758bc6b446ce6fcb47b99e.jpg</v>
      </c>
      <c r="E162" s="20"/>
      <c r="F162" s="4">
        <v>1</v>
      </c>
    </row>
    <row r="163" spans="1:6" ht="15" outlineLevel="1">
      <c r="A163" s="4">
        <v>42684</v>
      </c>
      <c r="B163" s="4" t="s">
        <v>227</v>
      </c>
      <c r="C163" s="4">
        <v>2300</v>
      </c>
      <c r="D163" s="16" t="str">
        <f t="shared" si="7"/>
        <v>http://odejda-optom.org/pictures/9dca05476c758bc6b446ce6fcb47b99e.jpg</v>
      </c>
      <c r="E163" s="20"/>
      <c r="F163" s="4">
        <v>1</v>
      </c>
    </row>
    <row r="164" spans="1:6" ht="15" outlineLevel="1">
      <c r="A164" s="4">
        <v>42680</v>
      </c>
      <c r="B164" s="4" t="s">
        <v>228</v>
      </c>
      <c r="C164" s="4">
        <v>2300</v>
      </c>
      <c r="D164" s="16" t="str">
        <f t="shared" si="7"/>
        <v>http://odejda-optom.org/pictures/9dca05476c758bc6b446ce6fcb47b99e.jpg</v>
      </c>
      <c r="E164" s="20"/>
      <c r="F164" s="4">
        <v>1</v>
      </c>
    </row>
    <row r="165" spans="1:6" ht="15" outlineLevel="1">
      <c r="A165" s="4">
        <v>42685</v>
      </c>
      <c r="B165" s="4" t="s">
        <v>229</v>
      </c>
      <c r="C165" s="4">
        <v>2300</v>
      </c>
      <c r="D165" s="16" t="str">
        <f t="shared" si="7"/>
        <v>http://odejda-optom.org/pictures/9dca05476c758bc6b446ce6fcb47b99e.jpg</v>
      </c>
      <c r="E165" s="20"/>
      <c r="F165" s="4">
        <v>1</v>
      </c>
    </row>
    <row r="166" spans="1:6" ht="15" outlineLevel="1">
      <c r="A166" s="4">
        <v>39655</v>
      </c>
      <c r="B166" s="4" t="s">
        <v>201</v>
      </c>
      <c r="C166" s="4">
        <v>2300</v>
      </c>
      <c r="D166" s="16" t="str">
        <f>HYPERLINK("http://odejda-optom.org/pictures/175c9905394cd9b4c4e701b64963621f.jpg")</f>
        <v>http://odejda-optom.org/pictures/175c9905394cd9b4c4e701b64963621f.jpg</v>
      </c>
      <c r="E166" s="20"/>
      <c r="F166" s="4">
        <v>2</v>
      </c>
    </row>
    <row r="167" spans="1:6" ht="15" outlineLevel="1">
      <c r="A167" s="4">
        <v>39659</v>
      </c>
      <c r="B167" s="4" t="s">
        <v>202</v>
      </c>
      <c r="C167" s="4">
        <v>2300</v>
      </c>
      <c r="D167" s="16" t="str">
        <f>HYPERLINK("http://odejda-optom.org/pictures/175c9905394cd9b4c4e701b64963621f.jpg")</f>
        <v>http://odejda-optom.org/pictures/175c9905394cd9b4c4e701b64963621f.jpg</v>
      </c>
      <c r="E167" s="20"/>
      <c r="F167" s="4">
        <v>1</v>
      </c>
    </row>
    <row r="168" spans="1:6" ht="15" outlineLevel="1">
      <c r="A168" s="4">
        <v>38952</v>
      </c>
      <c r="B168" s="4" t="s">
        <v>203</v>
      </c>
      <c r="C168" s="4">
        <v>2300</v>
      </c>
      <c r="D168" s="16" t="str">
        <f>HYPERLINK("http://odejda-optom.org/pictures/c2e1bff9602cee42c53d88e7708dff4d.jpg")</f>
        <v>http://odejda-optom.org/pictures/c2e1bff9602cee42c53d88e7708dff4d.jpg</v>
      </c>
      <c r="E168" s="20"/>
      <c r="F168" s="4">
        <v>1</v>
      </c>
    </row>
    <row r="169" spans="1:6" ht="15" outlineLevel="1">
      <c r="A169" s="4">
        <v>38953</v>
      </c>
      <c r="B169" s="4" t="s">
        <v>204</v>
      </c>
      <c r="C169" s="4">
        <v>2300</v>
      </c>
      <c r="D169" s="16" t="str">
        <f>HYPERLINK("http://odejda-optom.org/pictures/c2e1bff9602cee42c53d88e7708dff4d.jpg")</f>
        <v>http://odejda-optom.org/pictures/c2e1bff9602cee42c53d88e7708dff4d.jpg</v>
      </c>
      <c r="E169" s="20"/>
      <c r="F169" s="4">
        <v>1</v>
      </c>
    </row>
    <row r="170" spans="1:6" ht="15" outlineLevel="1">
      <c r="A170" s="4">
        <v>38954</v>
      </c>
      <c r="B170" s="4" t="s">
        <v>205</v>
      </c>
      <c r="C170" s="4">
        <v>2300</v>
      </c>
      <c r="D170" s="16" t="str">
        <f>HYPERLINK("http://odejda-optom.org/pictures/c2e1bff9602cee42c53d88e7708dff4d.jpg")</f>
        <v>http://odejda-optom.org/pictures/c2e1bff9602cee42c53d88e7708dff4d.jpg</v>
      </c>
      <c r="E170" s="20"/>
      <c r="F170" s="4">
        <v>1</v>
      </c>
    </row>
    <row r="171" spans="1:6" ht="15" outlineLevel="1">
      <c r="A171" s="4">
        <v>38955</v>
      </c>
      <c r="B171" s="4" t="s">
        <v>206</v>
      </c>
      <c r="C171" s="4">
        <v>2300</v>
      </c>
      <c r="D171" s="16" t="str">
        <f>HYPERLINK("http://odejda-optom.org/pictures/c2e1bff9602cee42c53d88e7708dff4d.jpg")</f>
        <v>http://odejda-optom.org/pictures/c2e1bff9602cee42c53d88e7708dff4d.jpg</v>
      </c>
      <c r="E171" s="20"/>
      <c r="F171" s="4">
        <v>1</v>
      </c>
    </row>
    <row r="172" spans="1:6" ht="15" outlineLevel="1">
      <c r="A172" s="4">
        <v>38956</v>
      </c>
      <c r="B172" s="4" t="s">
        <v>207</v>
      </c>
      <c r="C172" s="4">
        <v>2300</v>
      </c>
      <c r="D172" s="16" t="str">
        <f>HYPERLINK("http://odejda-optom.org/pictures/c2e1bff9602cee42c53d88e7708dff4d.jpg")</f>
        <v>http://odejda-optom.org/pictures/c2e1bff9602cee42c53d88e7708dff4d.jpg</v>
      </c>
      <c r="E172" s="20"/>
      <c r="F172" s="4">
        <v>1</v>
      </c>
    </row>
    <row r="173" spans="1:6" ht="15" outlineLevel="1">
      <c r="A173" s="4">
        <v>39631</v>
      </c>
      <c r="B173" s="4" t="s">
        <v>274</v>
      </c>
      <c r="C173" s="4">
        <v>2300</v>
      </c>
      <c r="D173" s="16" t="str">
        <f>HYPERLINK("http://odejda-optom.org/pictures/df4gsd564g5ds4ghd5ghdd4.jpg")</f>
        <v>http://odejda-optom.org/pictures/df4gsd564g5ds4ghd5ghdd4.jpg</v>
      </c>
      <c r="E173" s="20"/>
      <c r="F173" s="4">
        <v>2</v>
      </c>
    </row>
    <row r="174" spans="1:6" ht="15" outlineLevel="1">
      <c r="A174" s="4">
        <v>39632</v>
      </c>
      <c r="B174" s="4" t="s">
        <v>275</v>
      </c>
      <c r="C174" s="4">
        <v>2300</v>
      </c>
      <c r="D174" s="16" t="str">
        <f>HYPERLINK("http://odejda-optom.org/pictures/df4gsd564g5ds4ghd5ghdd4.jpg")</f>
        <v>http://odejda-optom.org/pictures/df4gsd564g5ds4ghd5ghdd4.jpg</v>
      </c>
      <c r="E174" s="20"/>
      <c r="F174" s="4">
        <v>2</v>
      </c>
    </row>
    <row r="175" spans="1:6" ht="15" outlineLevel="1">
      <c r="A175" s="4">
        <v>39633</v>
      </c>
      <c r="B175" s="4" t="s">
        <v>276</v>
      </c>
      <c r="C175" s="4">
        <v>2300</v>
      </c>
      <c r="D175" s="16" t="str">
        <f>HYPERLINK("http://odejda-optom.org/pictures/df4gsd564g5ds4ghd5ghdd4.jpg")</f>
        <v>http://odejda-optom.org/pictures/df4gsd564g5ds4ghd5ghdd4.jpg</v>
      </c>
      <c r="E175" s="20"/>
      <c r="F175" s="4">
        <v>2</v>
      </c>
    </row>
    <row r="176" spans="1:6" ht="15" outlineLevel="1">
      <c r="A176" s="4">
        <v>39634</v>
      </c>
      <c r="B176" s="4" t="s">
        <v>277</v>
      </c>
      <c r="C176" s="4">
        <v>2300</v>
      </c>
      <c r="D176" s="16" t="str">
        <f>HYPERLINK("http://odejda-optom.org/pictures/df4gsd564g5ds4ghd5ghdd4.jpg")</f>
        <v>http://odejda-optom.org/pictures/df4gsd564g5ds4ghd5ghdd4.jpg</v>
      </c>
      <c r="E176" s="20"/>
      <c r="F176" s="4">
        <v>2</v>
      </c>
    </row>
    <row r="177" spans="1:6" ht="15" outlineLevel="1">
      <c r="A177" s="4">
        <v>39635</v>
      </c>
      <c r="B177" s="4" t="s">
        <v>278</v>
      </c>
      <c r="C177" s="4">
        <v>2300</v>
      </c>
      <c r="D177" s="16" t="str">
        <f>HYPERLINK("http://odejda-optom.org/pictures/df4gsd564g5ds4ghd5ghdd4.jpg")</f>
        <v>http://odejda-optom.org/pictures/df4gsd564g5ds4ghd5ghdd4.jpg</v>
      </c>
      <c r="E177" s="20"/>
      <c r="F177" s="4">
        <v>1</v>
      </c>
    </row>
    <row r="178" spans="1:6" ht="15" outlineLevel="1">
      <c r="A178" s="4">
        <v>46418</v>
      </c>
      <c r="B178" s="4" t="s">
        <v>426</v>
      </c>
      <c r="C178" s="4">
        <v>2370</v>
      </c>
      <c r="D178" s="16" t="str">
        <f>HYPERLINK("http://odejda-optom.org/pictures/660c71e59925c648ba3d68asdfsargdhbc3f831507.jpg")</f>
        <v>http://odejda-optom.org/pictures/660c71e59925c648ba3d68asdfsargdhbc3f831507.jpg</v>
      </c>
      <c r="E178" s="20"/>
      <c r="F178" s="4">
        <v>6</v>
      </c>
    </row>
    <row r="179" spans="1:6" ht="15" outlineLevel="1">
      <c r="A179" s="4">
        <v>46419</v>
      </c>
      <c r="B179" s="4" t="s">
        <v>427</v>
      </c>
      <c r="C179" s="4">
        <v>2370</v>
      </c>
      <c r="D179" s="16" t="str">
        <f>HYPERLINK("http://odejda-optom.org/pictures/660c71e59925c648ba3d68asdfsargdhbc3f831507.jpg")</f>
        <v>http://odejda-optom.org/pictures/660c71e59925c648ba3d68asdfsargdhbc3f831507.jpg</v>
      </c>
      <c r="E179" s="20"/>
      <c r="F179" s="4">
        <v>5</v>
      </c>
    </row>
    <row r="180" spans="1:6" ht="15" outlineLevel="1">
      <c r="A180" s="4">
        <v>46420</v>
      </c>
      <c r="B180" s="4" t="s">
        <v>428</v>
      </c>
      <c r="C180" s="4">
        <v>2370</v>
      </c>
      <c r="D180" s="16" t="str">
        <f>HYPERLINK("http://odejda-optom.org/pictures/660c71e59925c648ba3d68asdfsargdhbc3f831507.jpg")</f>
        <v>http://odejda-optom.org/pictures/660c71e59925c648ba3d68asdfsargdhbc3f831507.jpg</v>
      </c>
      <c r="E180" s="20"/>
      <c r="F180" s="4">
        <v>6</v>
      </c>
    </row>
    <row r="181" spans="1:6" ht="15" outlineLevel="1">
      <c r="A181" s="4">
        <v>46421</v>
      </c>
      <c r="B181" s="4" t="s">
        <v>429</v>
      </c>
      <c r="C181" s="4">
        <v>2370</v>
      </c>
      <c r="D181" s="16" t="str">
        <f>HYPERLINK("http://odejda-optom.org/pictures/660c71e59925c648ba3d68asdfsargdhbc3f831507.jpg")</f>
        <v>http://odejda-optom.org/pictures/660c71e59925c648ba3d68asdfsargdhbc3f831507.jpg</v>
      </c>
      <c r="E181" s="20"/>
      <c r="F181" s="4">
        <v>6</v>
      </c>
    </row>
    <row r="182" spans="1:6" ht="15" outlineLevel="1">
      <c r="A182" s="4">
        <v>46422</v>
      </c>
      <c r="B182" s="4" t="s">
        <v>430</v>
      </c>
      <c r="C182" s="4">
        <v>2370</v>
      </c>
      <c r="D182" s="16" t="str">
        <f>HYPERLINK("http://odejda-optom.org/pictures/660c71e59925c648ba3d68asdfsargdhbc3f831507.jpg")</f>
        <v>http://odejda-optom.org/pictures/660c71e59925c648ba3d68asdfsargdhbc3f831507.jpg</v>
      </c>
      <c r="E182" s="20"/>
      <c r="F182" s="4">
        <v>7</v>
      </c>
    </row>
    <row r="183" spans="1:6" ht="15" outlineLevel="1">
      <c r="A183" s="4">
        <v>46412</v>
      </c>
      <c r="B183" s="4" t="s">
        <v>431</v>
      </c>
      <c r="C183" s="4">
        <v>2370</v>
      </c>
      <c r="D183" s="16" t="str">
        <f>HYPERLINK("http://odejda-optom.org/pictures/33ff7eb4bdcd9ef4777bdfsagdgh937def7342e9.jpg")</f>
        <v>http://odejda-optom.org/pictures/33ff7eb4bdcd9ef4777bdfsagdgh937def7342e9.jpg</v>
      </c>
      <c r="E183" s="20"/>
      <c r="F183" s="4">
        <v>2</v>
      </c>
    </row>
    <row r="184" spans="1:6" ht="15" outlineLevel="1">
      <c r="A184" s="4">
        <v>46414</v>
      </c>
      <c r="B184" s="4" t="s">
        <v>432</v>
      </c>
      <c r="C184" s="4">
        <v>2370</v>
      </c>
      <c r="D184" s="16" t="str">
        <f>HYPERLINK("http://odejda-optom.org/pictures/33ff7eb4bdcd9ef4777bdfsagdgh937def7342e9.jpg")</f>
        <v>http://odejda-optom.org/pictures/33ff7eb4bdcd9ef4777bdfsagdgh937def7342e9.jpg</v>
      </c>
      <c r="E184" s="20"/>
      <c r="F184" s="4">
        <v>1</v>
      </c>
    </row>
    <row r="185" spans="1:6" ht="15" outlineLevel="1">
      <c r="A185" s="4">
        <v>46415</v>
      </c>
      <c r="B185" s="4" t="s">
        <v>433</v>
      </c>
      <c r="C185" s="4">
        <v>2370</v>
      </c>
      <c r="D185" s="16" t="str">
        <f>HYPERLINK("http://odejda-optom.org/pictures/33ff7eb4bdcd9ef4777bdfsagdgh937def7342e9.jpg")</f>
        <v>http://odejda-optom.org/pictures/33ff7eb4bdcd9ef4777bdfsagdgh937def7342e9.jpg</v>
      </c>
      <c r="E185" s="20"/>
      <c r="F185" s="4">
        <v>1</v>
      </c>
    </row>
    <row r="186" spans="1:6" ht="15" outlineLevel="1">
      <c r="A186" s="4">
        <v>46416</v>
      </c>
      <c r="B186" s="4" t="s">
        <v>434</v>
      </c>
      <c r="C186" s="4">
        <v>2370</v>
      </c>
      <c r="D186" s="16" t="str">
        <f>HYPERLINK("http://odejda-optom.org/pictures/33ff7eb4bdcd9ef4777bdfsagdgh937def7342e9.jpg")</f>
        <v>http://odejda-optom.org/pictures/33ff7eb4bdcd9ef4777bdfsagdgh937def7342e9.jpg</v>
      </c>
      <c r="E186" s="20"/>
      <c r="F186" s="4">
        <v>2</v>
      </c>
    </row>
    <row r="187" spans="1:6" ht="15" outlineLevel="1">
      <c r="A187" s="4">
        <v>46396</v>
      </c>
      <c r="B187" s="4" t="s">
        <v>236</v>
      </c>
      <c r="C187" s="4">
        <v>2390</v>
      </c>
      <c r="D187" s="16" t="str">
        <f>HYPERLINK("http://odejda-optom.org/pictures/ef6ea74a51b31367ca9dgfdgda426728201462.jpg")</f>
        <v>http://odejda-optom.org/pictures/ef6ea74a51b31367ca9dgfdgda426728201462.jpg</v>
      </c>
      <c r="E187" s="20"/>
      <c r="F187" s="4">
        <v>4</v>
      </c>
    </row>
    <row r="188" spans="1:6" ht="15" outlineLevel="1">
      <c r="A188" s="4">
        <v>46401</v>
      </c>
      <c r="B188" s="4" t="s">
        <v>237</v>
      </c>
      <c r="C188" s="4">
        <v>2390</v>
      </c>
      <c r="D188" s="16" t="str">
        <f>HYPERLINK("http://odejda-optom.org/pictures/b8393e983d5ba706679d35sgdghtdb831d12495.jpg")</f>
        <v>http://odejda-optom.org/pictures/b8393e983d5ba706679d35sgdghtdb831d12495.jpg</v>
      </c>
      <c r="E188" s="20"/>
      <c r="F188" s="4">
        <v>1</v>
      </c>
    </row>
    <row r="189" spans="1:6" ht="15" outlineLevel="1">
      <c r="A189" s="4">
        <v>46397</v>
      </c>
      <c r="B189" s="4" t="s">
        <v>238</v>
      </c>
      <c r="C189" s="4">
        <v>2390</v>
      </c>
      <c r="D189" s="16" t="str">
        <f>HYPERLINK("http://odejda-optom.org/pictures/ef6ea74a51b31367ca9dgfdgda426728201462.jpg")</f>
        <v>http://odejda-optom.org/pictures/ef6ea74a51b31367ca9dgfdgda426728201462.jpg</v>
      </c>
      <c r="E189" s="20"/>
      <c r="F189" s="4">
        <v>3</v>
      </c>
    </row>
    <row r="190" spans="1:6" ht="15" outlineLevel="1">
      <c r="A190" s="4">
        <v>46402</v>
      </c>
      <c r="B190" s="4" t="s">
        <v>239</v>
      </c>
      <c r="C190" s="4">
        <v>2390</v>
      </c>
      <c r="D190" s="16" t="str">
        <f>HYPERLINK("http://odejda-optom.org/pictures/b8393e983d5ba706679d35sgdghtdb831d12495.jpg")</f>
        <v>http://odejda-optom.org/pictures/b8393e983d5ba706679d35sgdghtdb831d12495.jpg</v>
      </c>
      <c r="E190" s="20"/>
      <c r="F190" s="4">
        <v>1</v>
      </c>
    </row>
    <row r="191" spans="1:6" ht="15" outlineLevel="1">
      <c r="A191" s="4">
        <v>46398</v>
      </c>
      <c r="B191" s="4" t="s">
        <v>240</v>
      </c>
      <c r="C191" s="4">
        <v>2390</v>
      </c>
      <c r="D191" s="16" t="str">
        <f>HYPERLINK("http://odejda-optom.org/pictures/ef6ea74a51b31367ca9dgfdgda426728201462.jpg")</f>
        <v>http://odejda-optom.org/pictures/ef6ea74a51b31367ca9dgfdgda426728201462.jpg</v>
      </c>
      <c r="E191" s="20"/>
      <c r="F191" s="4">
        <v>3</v>
      </c>
    </row>
    <row r="192" spans="1:6" ht="15" outlineLevel="1">
      <c r="A192" s="4">
        <v>46403</v>
      </c>
      <c r="B192" s="4" t="s">
        <v>241</v>
      </c>
      <c r="C192" s="4">
        <v>2390</v>
      </c>
      <c r="D192" s="16" t="str">
        <f>HYPERLINK("http://odejda-optom.org/pictures/b8393e983d5ba706679d35sgdghtdb831d12495.jpg")</f>
        <v>http://odejda-optom.org/pictures/b8393e983d5ba706679d35sgdghtdb831d12495.jpg</v>
      </c>
      <c r="E192" s="20"/>
      <c r="F192" s="4">
        <v>1</v>
      </c>
    </row>
    <row r="193" spans="1:6" ht="15" outlineLevel="1">
      <c r="A193" s="4">
        <v>46399</v>
      </c>
      <c r="B193" s="4" t="s">
        <v>242</v>
      </c>
      <c r="C193" s="4">
        <v>2390</v>
      </c>
      <c r="D193" s="16" t="str">
        <f>HYPERLINK("http://odejda-optom.org/pictures/ef6ea74a51b31367ca9dgfdgda426728201462.jpg")</f>
        <v>http://odejda-optom.org/pictures/ef6ea74a51b31367ca9dgfdgda426728201462.jpg</v>
      </c>
      <c r="E193" s="20"/>
      <c r="F193" s="4">
        <v>3</v>
      </c>
    </row>
    <row r="194" spans="1:6" ht="15" outlineLevel="1">
      <c r="A194" s="4">
        <v>46404</v>
      </c>
      <c r="B194" s="4" t="s">
        <v>243</v>
      </c>
      <c r="C194" s="4">
        <v>2390</v>
      </c>
      <c r="D194" s="16" t="str">
        <f>HYPERLINK("http://odejda-optom.org/pictures/b8393e983d5ba706679d35sgdghtdb831d12495.jpg")</f>
        <v>http://odejda-optom.org/pictures/b8393e983d5ba706679d35sgdghtdb831d12495.jpg</v>
      </c>
      <c r="E194" s="20"/>
      <c r="F194" s="4">
        <v>2</v>
      </c>
    </row>
    <row r="195" spans="1:6" ht="15" outlineLevel="1">
      <c r="A195" s="4">
        <v>46400</v>
      </c>
      <c r="B195" s="4" t="s">
        <v>244</v>
      </c>
      <c r="C195" s="4">
        <v>2390</v>
      </c>
      <c r="D195" s="16" t="str">
        <f>HYPERLINK("http://odejda-optom.org/pictures/ef6ea74a51b31367ca9dgfdgda426728201462.jpg")</f>
        <v>http://odejda-optom.org/pictures/ef6ea74a51b31367ca9dgfdgda426728201462.jpg</v>
      </c>
      <c r="E195" s="20"/>
      <c r="F195" s="4">
        <v>2</v>
      </c>
    </row>
    <row r="196" spans="1:6" ht="15" outlineLevel="1">
      <c r="A196" s="4">
        <v>46405</v>
      </c>
      <c r="B196" s="4" t="s">
        <v>245</v>
      </c>
      <c r="C196" s="4">
        <v>2390</v>
      </c>
      <c r="D196" s="16" t="str">
        <f>HYPERLINK("http://odejda-optom.org/pictures/b8393e983d5ba706679d35sgdghtdb831d12495.jpg")</f>
        <v>http://odejda-optom.org/pictures/b8393e983d5ba706679d35sgdghtdb831d12495.jpg</v>
      </c>
      <c r="E196" s="20"/>
      <c r="F196" s="4">
        <v>3</v>
      </c>
    </row>
    <row r="197" spans="1:6" ht="15" outlineLevel="1">
      <c r="A197" s="4">
        <v>33593</v>
      </c>
      <c r="B197" s="4" t="s">
        <v>694</v>
      </c>
      <c r="C197" s="4">
        <v>2500</v>
      </c>
      <c r="D197" s="16" t="str">
        <f>HYPERLINK("http://odejda-optom.org/pictures/komplektfobs6101mal2glavnay.jpg")</f>
        <v>http://odejda-optom.org/pictures/komplektfobs6101mal2glavnay.jpg</v>
      </c>
      <c r="E197" s="20"/>
      <c r="F197" s="4">
        <v>1</v>
      </c>
    </row>
    <row r="198" spans="1:6" ht="15" outlineLevel="1">
      <c r="A198" s="4">
        <v>36891</v>
      </c>
      <c r="B198" s="4" t="s">
        <v>695</v>
      </c>
      <c r="C198" s="4">
        <v>2500</v>
      </c>
      <c r="D198" s="16" t="str">
        <f>HYPERLINK("http://odejda-optom.org/pictures/2018_8716.jpg")</f>
        <v>http://odejda-optom.org/pictures/2018_8716.jpg</v>
      </c>
      <c r="E198" s="20"/>
      <c r="F198" s="4">
        <v>1</v>
      </c>
    </row>
    <row r="199" spans="1:6" ht="15" outlineLevel="1">
      <c r="A199" s="4">
        <v>36892</v>
      </c>
      <c r="B199" s="4" t="s">
        <v>696</v>
      </c>
      <c r="C199" s="4">
        <v>2500</v>
      </c>
      <c r="D199" s="16" t="str">
        <f>HYPERLINK("http://odejda-optom.org/pictures/2018_8716.jpg")</f>
        <v>http://odejda-optom.org/pictures/2018_8716.jpg</v>
      </c>
      <c r="E199" s="20"/>
      <c r="F199" s="4">
        <v>1</v>
      </c>
    </row>
    <row r="200" spans="1:6" ht="15" outlineLevel="1">
      <c r="A200" s="4">
        <v>42844</v>
      </c>
      <c r="B200" s="4" t="s">
        <v>279</v>
      </c>
      <c r="C200" s="4">
        <v>2500</v>
      </c>
      <c r="D200" s="16" t="str">
        <f aca="true" t="shared" si="8" ref="D200:D206">HYPERLINK("http://odejda-optom.org/pictures/24e05b8917a73a6bba23ebea1c49ec85.jpg")</f>
        <v>http://odejda-optom.org/pictures/24e05b8917a73a6bba23ebea1c49ec85.jpg</v>
      </c>
      <c r="E200" s="20"/>
      <c r="F200" s="4">
        <v>1</v>
      </c>
    </row>
    <row r="201" spans="1:6" ht="15" outlineLevel="1">
      <c r="A201" s="4">
        <v>42849</v>
      </c>
      <c r="B201" s="4" t="s">
        <v>280</v>
      </c>
      <c r="C201" s="4">
        <v>2500</v>
      </c>
      <c r="D201" s="16" t="str">
        <f t="shared" si="8"/>
        <v>http://odejda-optom.org/pictures/24e05b8917a73a6bba23ebea1c49ec85.jpg</v>
      </c>
      <c r="E201" s="20"/>
      <c r="F201" s="4">
        <v>2</v>
      </c>
    </row>
    <row r="202" spans="1:6" ht="15" outlineLevel="1">
      <c r="A202" s="4">
        <v>42845</v>
      </c>
      <c r="B202" s="4" t="s">
        <v>281</v>
      </c>
      <c r="C202" s="4">
        <v>2500</v>
      </c>
      <c r="D202" s="16" t="str">
        <f t="shared" si="8"/>
        <v>http://odejda-optom.org/pictures/24e05b8917a73a6bba23ebea1c49ec85.jpg</v>
      </c>
      <c r="E202" s="20"/>
      <c r="F202" s="4">
        <v>1</v>
      </c>
    </row>
    <row r="203" spans="1:6" ht="15" outlineLevel="1">
      <c r="A203" s="4">
        <v>42850</v>
      </c>
      <c r="B203" s="4" t="s">
        <v>282</v>
      </c>
      <c r="C203" s="4">
        <v>2500</v>
      </c>
      <c r="D203" s="16" t="str">
        <f t="shared" si="8"/>
        <v>http://odejda-optom.org/pictures/24e05b8917a73a6bba23ebea1c49ec85.jpg</v>
      </c>
      <c r="E203" s="20"/>
      <c r="F203" s="4">
        <v>2</v>
      </c>
    </row>
    <row r="204" spans="1:6" ht="15" outlineLevel="1">
      <c r="A204" s="4">
        <v>42851</v>
      </c>
      <c r="B204" s="4" t="s">
        <v>283</v>
      </c>
      <c r="C204" s="4">
        <v>2500</v>
      </c>
      <c r="D204" s="16" t="str">
        <f t="shared" si="8"/>
        <v>http://odejda-optom.org/pictures/24e05b8917a73a6bba23ebea1c49ec85.jpg</v>
      </c>
      <c r="E204" s="20"/>
      <c r="F204" s="4">
        <v>3</v>
      </c>
    </row>
    <row r="205" spans="1:6" ht="15" outlineLevel="1">
      <c r="A205" s="4">
        <v>42852</v>
      </c>
      <c r="B205" s="4" t="s">
        <v>284</v>
      </c>
      <c r="C205" s="4">
        <v>2500</v>
      </c>
      <c r="D205" s="16" t="str">
        <f t="shared" si="8"/>
        <v>http://odejda-optom.org/pictures/24e05b8917a73a6bba23ebea1c49ec85.jpg</v>
      </c>
      <c r="E205" s="20"/>
      <c r="F205" s="4">
        <v>3</v>
      </c>
    </row>
    <row r="206" spans="1:6" ht="15" outlineLevel="1">
      <c r="A206" s="4">
        <v>42853</v>
      </c>
      <c r="B206" s="4" t="s">
        <v>285</v>
      </c>
      <c r="C206" s="4">
        <v>2500</v>
      </c>
      <c r="D206" s="16" t="str">
        <f t="shared" si="8"/>
        <v>http://odejda-optom.org/pictures/24e05b8917a73a6bba23ebea1c49ec85.jpg</v>
      </c>
      <c r="E206" s="20"/>
      <c r="F206" s="4">
        <v>3</v>
      </c>
    </row>
    <row r="207" spans="1:6" ht="15" outlineLevel="1">
      <c r="A207" s="4">
        <v>39176</v>
      </c>
      <c r="B207" s="4" t="s">
        <v>289</v>
      </c>
      <c r="C207" s="4">
        <v>2500</v>
      </c>
      <c r="D207" s="16" t="str">
        <f>HYPERLINK("http://odejda-optom.org/pictures/b6a7721a92b96ab455a3e763ed74092b.jpg")</f>
        <v>http://odejda-optom.org/pictures/b6a7721a92b96ab455a3e763ed74092b.jpg</v>
      </c>
      <c r="E207" s="20"/>
      <c r="F207" s="4">
        <v>1</v>
      </c>
    </row>
    <row r="208" spans="1:7" ht="15" outlineLevel="1">
      <c r="A208" s="4">
        <v>34593</v>
      </c>
      <c r="B208" s="6"/>
      <c r="C208" s="4">
        <v>2500</v>
      </c>
      <c r="D208" s="16"/>
      <c r="E208" s="20"/>
      <c r="F208" s="4">
        <v>1</v>
      </c>
      <c r="G208" s="5"/>
    </row>
    <row r="209" spans="1:7" ht="15" outlineLevel="1">
      <c r="A209" s="4">
        <v>34594</v>
      </c>
      <c r="B209" s="6"/>
      <c r="C209" s="4">
        <v>2500</v>
      </c>
      <c r="D209" s="16"/>
      <c r="E209" s="20"/>
      <c r="F209" s="4">
        <v>1</v>
      </c>
      <c r="G209" s="5"/>
    </row>
    <row r="210" spans="1:6" ht="15" outlineLevel="1">
      <c r="A210" s="4">
        <v>37749</v>
      </c>
      <c r="B210" s="4" t="s">
        <v>486</v>
      </c>
      <c r="C210" s="4">
        <v>2500</v>
      </c>
      <c r="D210" s="16" t="str">
        <f>HYPERLINK("http://odejda-optom.org/pictures/97aa1038716c6194ca11229707a4b859.jpg")</f>
        <v>http://odejda-optom.org/pictures/97aa1038716c6194ca11229707a4b859.jpg</v>
      </c>
      <c r="E210" s="20"/>
      <c r="F210" s="4">
        <v>1</v>
      </c>
    </row>
    <row r="211" spans="1:6" ht="15" outlineLevel="1">
      <c r="A211" s="4">
        <v>42426</v>
      </c>
      <c r="B211" s="4" t="s">
        <v>488</v>
      </c>
      <c r="C211" s="4">
        <v>2500</v>
      </c>
      <c r="D211" s="16" t="str">
        <f aca="true" t="shared" si="9" ref="D211:D217">HYPERLINK("http://odejda-optom.org/pictures/sgdfsdf95959f5sd9.jpg")</f>
        <v>http://odejda-optom.org/pictures/sgdfsdf95959f5sd9.jpg</v>
      </c>
      <c r="E211" s="20"/>
      <c r="F211" s="4">
        <v>1</v>
      </c>
    </row>
    <row r="212" spans="1:6" ht="15" outlineLevel="1">
      <c r="A212" s="4">
        <v>42427</v>
      </c>
      <c r="B212" s="4" t="s">
        <v>489</v>
      </c>
      <c r="C212" s="4">
        <v>2500</v>
      </c>
      <c r="D212" s="16" t="str">
        <f t="shared" si="9"/>
        <v>http://odejda-optom.org/pictures/sgdfsdf95959f5sd9.jpg</v>
      </c>
      <c r="E212" s="20"/>
      <c r="F212" s="4">
        <v>1</v>
      </c>
    </row>
    <row r="213" spans="1:6" ht="15" outlineLevel="1">
      <c r="A213" s="4">
        <v>42428</v>
      </c>
      <c r="B213" s="4" t="s">
        <v>490</v>
      </c>
      <c r="C213" s="4">
        <v>2500</v>
      </c>
      <c r="D213" s="16" t="str">
        <f t="shared" si="9"/>
        <v>http://odejda-optom.org/pictures/sgdfsdf95959f5sd9.jpg</v>
      </c>
      <c r="E213" s="20"/>
      <c r="F213" s="4">
        <v>2</v>
      </c>
    </row>
    <row r="214" spans="1:6" ht="15" outlineLevel="1">
      <c r="A214" s="4">
        <v>42103</v>
      </c>
      <c r="B214" s="4" t="s">
        <v>491</v>
      </c>
      <c r="C214" s="4">
        <v>2500</v>
      </c>
      <c r="D214" s="16" t="str">
        <f t="shared" si="9"/>
        <v>http://odejda-optom.org/pictures/sgdfsdf95959f5sd9.jpg</v>
      </c>
      <c r="E214" s="20"/>
      <c r="F214" s="4">
        <v>1</v>
      </c>
    </row>
    <row r="215" spans="1:6" ht="15" outlineLevel="1">
      <c r="A215" s="4">
        <v>42429</v>
      </c>
      <c r="B215" s="4" t="s">
        <v>492</v>
      </c>
      <c r="C215" s="4">
        <v>2500</v>
      </c>
      <c r="D215" s="16" t="str">
        <f t="shared" si="9"/>
        <v>http://odejda-optom.org/pictures/sgdfsdf95959f5sd9.jpg</v>
      </c>
      <c r="E215" s="20"/>
      <c r="F215" s="4">
        <v>2</v>
      </c>
    </row>
    <row r="216" spans="1:6" ht="15" outlineLevel="1">
      <c r="A216" s="4">
        <v>42099</v>
      </c>
      <c r="B216" s="4" t="s">
        <v>493</v>
      </c>
      <c r="C216" s="4">
        <v>2500</v>
      </c>
      <c r="D216" s="16" t="str">
        <f t="shared" si="9"/>
        <v>http://odejda-optom.org/pictures/sgdfsdf95959f5sd9.jpg</v>
      </c>
      <c r="E216" s="20"/>
      <c r="F216" s="4">
        <v>1</v>
      </c>
    </row>
    <row r="217" spans="1:6" ht="15" outlineLevel="1">
      <c r="A217" s="4">
        <v>42425</v>
      </c>
      <c r="B217" s="4" t="s">
        <v>494</v>
      </c>
      <c r="C217" s="4">
        <v>2500</v>
      </c>
      <c r="D217" s="16" t="str">
        <f t="shared" si="9"/>
        <v>http://odejda-optom.org/pictures/sgdfsdf95959f5sd9.jpg</v>
      </c>
      <c r="E217" s="20"/>
      <c r="F217" s="4">
        <v>2</v>
      </c>
    </row>
    <row r="218" spans="1:6" ht="15" outlineLevel="1">
      <c r="A218" s="4">
        <v>34568</v>
      </c>
      <c r="B218" s="4" t="s">
        <v>758</v>
      </c>
      <c r="C218" s="4">
        <v>2500</v>
      </c>
      <c r="D218" s="16" t="str">
        <f>HYPERLINK("http://odejda-optom.org/pictures/K253.jpg")</f>
        <v>http://odejda-optom.org/pictures/K253.jpg</v>
      </c>
      <c r="E218" s="20"/>
      <c r="F218" s="4">
        <v>1</v>
      </c>
    </row>
    <row r="219" spans="1:6" ht="15" outlineLevel="1">
      <c r="A219" s="4">
        <v>38417</v>
      </c>
      <c r="B219" s="4" t="s">
        <v>759</v>
      </c>
      <c r="C219" s="4">
        <v>2500</v>
      </c>
      <c r="D219" s="16" t="str">
        <f>HYPERLINK("http://odejda-optom.org/pictures/sadfasdfdsf455.jpg")</f>
        <v>http://odejda-optom.org/pictures/sadfasdfdsf455.jpg</v>
      </c>
      <c r="E219" s="20"/>
      <c r="F219" s="4">
        <v>1</v>
      </c>
    </row>
    <row r="220" spans="1:6" ht="15" outlineLevel="1">
      <c r="A220" s="4">
        <v>42118</v>
      </c>
      <c r="B220" s="4" t="s">
        <v>760</v>
      </c>
      <c r="C220" s="4">
        <v>2500</v>
      </c>
      <c r="D220" s="16" t="str">
        <f>HYPERLINK("http://odejda-optom.org/pictures/a8e54719de2d8d830966c6582354d0af.jpg")</f>
        <v>http://odejda-optom.org/pictures/a8e54719de2d8d830966c6582354d0af.jpg</v>
      </c>
      <c r="E220" s="20"/>
      <c r="F220" s="4">
        <v>2</v>
      </c>
    </row>
    <row r="221" spans="1:6" ht="15" outlineLevel="1">
      <c r="A221" s="4">
        <v>42117</v>
      </c>
      <c r="B221" s="4" t="s">
        <v>761</v>
      </c>
      <c r="C221" s="4">
        <v>2500</v>
      </c>
      <c r="D221" s="16" t="str">
        <f>HYPERLINK("http://odejda-optom.org/pictures/a8e54719de2d8d830966c6582354d0af.jpg")</f>
        <v>http://odejda-optom.org/pictures/a8e54719de2d8d830966c6582354d0af.jpg</v>
      </c>
      <c r="E221" s="20"/>
      <c r="F221" s="4">
        <v>1</v>
      </c>
    </row>
    <row r="222" spans="1:6" ht="15" outlineLevel="1">
      <c r="A222" s="4">
        <v>33188</v>
      </c>
      <c r="B222" s="4" t="s">
        <v>762</v>
      </c>
      <c r="C222" s="4">
        <v>2500</v>
      </c>
      <c r="D222" s="16" t="str">
        <f>HYPERLINK("http://odejda-optom.org/pictures/kurtka_k_119.jpg")</f>
        <v>http://odejda-optom.org/pictures/kurtka_k_119.jpg</v>
      </c>
      <c r="E222" s="20"/>
      <c r="F222" s="4">
        <v>1</v>
      </c>
    </row>
    <row r="223" spans="1:6" ht="15" outlineLevel="1">
      <c r="A223" s="4">
        <v>33177</v>
      </c>
      <c r="B223" s="4" t="s">
        <v>763</v>
      </c>
      <c r="C223" s="4">
        <v>2500</v>
      </c>
      <c r="D223" s="16" t="str">
        <f>HYPERLINK("http://odejda-optom.org/pictures/kurtka_k_119.jpg")</f>
        <v>http://odejda-optom.org/pictures/kurtka_k_119.jpg</v>
      </c>
      <c r="E223" s="20"/>
      <c r="F223" s="4">
        <v>1</v>
      </c>
    </row>
    <row r="224" spans="1:6" ht="15" outlineLevel="1">
      <c r="A224" s="4">
        <v>33191</v>
      </c>
      <c r="B224" s="4" t="s">
        <v>764</v>
      </c>
      <c r="C224" s="4">
        <v>2500</v>
      </c>
      <c r="D224" s="16" t="str">
        <f>HYPERLINK("http://odejda-optom.org/pictures/kurtka_k_119.jpg")</f>
        <v>http://odejda-optom.org/pictures/kurtka_k_119.jpg</v>
      </c>
      <c r="E224" s="20"/>
      <c r="F224" s="4">
        <v>1</v>
      </c>
    </row>
    <row r="225" spans="1:6" ht="15" outlineLevel="1">
      <c r="A225" s="4">
        <v>46357</v>
      </c>
      <c r="B225" s="4" t="s">
        <v>771</v>
      </c>
      <c r="C225" s="4">
        <v>2500</v>
      </c>
      <c r="D225" s="16" t="str">
        <f>HYPERLINK("http://odejda-optom.org/pictures/xdftvdrts365svsd.jpg")</f>
        <v>http://odejda-optom.org/pictures/xdftvdrts365svsd.jpg</v>
      </c>
      <c r="E225" s="20"/>
      <c r="F225" s="4">
        <v>2</v>
      </c>
    </row>
    <row r="226" spans="1:6" ht="15" outlineLevel="1">
      <c r="A226" s="4">
        <v>46358</v>
      </c>
      <c r="B226" s="4" t="s">
        <v>772</v>
      </c>
      <c r="C226" s="4">
        <v>2500</v>
      </c>
      <c r="D226" s="16" t="str">
        <f>HYPERLINK("http://odejda-optom.org/pictures/xdftvdrts365svsd.jpg")</f>
        <v>http://odejda-optom.org/pictures/xdftvdrts365svsd.jpg</v>
      </c>
      <c r="E226" s="20"/>
      <c r="F226" s="4">
        <v>2</v>
      </c>
    </row>
    <row r="227" spans="1:6" ht="15" outlineLevel="1">
      <c r="A227" s="4">
        <v>46359</v>
      </c>
      <c r="B227" s="4" t="s">
        <v>773</v>
      </c>
      <c r="C227" s="4">
        <v>2500</v>
      </c>
      <c r="D227" s="16" t="str">
        <f>HYPERLINK("http://odejda-optom.org/pictures/xdftvdrts365svsd.jpg")</f>
        <v>http://odejda-optom.org/pictures/xdftvdrts365svsd.jpg</v>
      </c>
      <c r="E227" s="20"/>
      <c r="F227" s="4">
        <v>1</v>
      </c>
    </row>
    <row r="228" spans="1:6" ht="15" outlineLevel="1">
      <c r="A228" s="4">
        <v>46360</v>
      </c>
      <c r="B228" s="4" t="s">
        <v>774</v>
      </c>
      <c r="C228" s="4">
        <v>2500</v>
      </c>
      <c r="D228" s="16" t="str">
        <f>HYPERLINK("http://odejda-optom.org/pictures/xdftvdrts365svsd.jpg")</f>
        <v>http://odejda-optom.org/pictures/xdftvdrts365svsd.jpg</v>
      </c>
      <c r="E228" s="20"/>
      <c r="F228" s="4">
        <v>1</v>
      </c>
    </row>
    <row r="229" spans="1:6" ht="15" outlineLevel="1">
      <c r="A229" s="4">
        <v>36651</v>
      </c>
      <c r="B229" s="4" t="s">
        <v>784</v>
      </c>
      <c r="C229" s="4">
        <v>2500</v>
      </c>
      <c r="D229" s="16" t="str">
        <f aca="true" t="shared" si="10" ref="D229:D236">HYPERLINK("http://odejda-optom.org/pictures/ba061f6168cd18f9c36273373b08796a.jpg")</f>
        <v>http://odejda-optom.org/pictures/ba061f6168cd18f9c36273373b08796a.jpg</v>
      </c>
      <c r="E229" s="20"/>
      <c r="F229" s="4">
        <v>10</v>
      </c>
    </row>
    <row r="230" spans="1:6" ht="15" outlineLevel="1">
      <c r="A230" s="4">
        <v>36644</v>
      </c>
      <c r="B230" s="4" t="s">
        <v>785</v>
      </c>
      <c r="C230" s="4">
        <v>2500</v>
      </c>
      <c r="D230" s="16" t="str">
        <f t="shared" si="10"/>
        <v>http://odejda-optom.org/pictures/ba061f6168cd18f9c36273373b08796a.jpg</v>
      </c>
      <c r="E230" s="20"/>
      <c r="F230" s="4">
        <v>2</v>
      </c>
    </row>
    <row r="231" spans="1:6" ht="15" outlineLevel="1">
      <c r="A231" s="4">
        <v>36652</v>
      </c>
      <c r="B231" s="4" t="s">
        <v>786</v>
      </c>
      <c r="C231" s="4">
        <v>2500</v>
      </c>
      <c r="D231" s="16" t="str">
        <f t="shared" si="10"/>
        <v>http://odejda-optom.org/pictures/ba061f6168cd18f9c36273373b08796a.jpg</v>
      </c>
      <c r="E231" s="20"/>
      <c r="F231" s="4">
        <v>7</v>
      </c>
    </row>
    <row r="232" spans="1:6" ht="15" outlineLevel="1">
      <c r="A232" s="4">
        <v>36646</v>
      </c>
      <c r="B232" s="4" t="s">
        <v>787</v>
      </c>
      <c r="C232" s="4">
        <v>2500</v>
      </c>
      <c r="D232" s="16" t="str">
        <f t="shared" si="10"/>
        <v>http://odejda-optom.org/pictures/ba061f6168cd18f9c36273373b08796a.jpg</v>
      </c>
      <c r="E232" s="20"/>
      <c r="F232" s="4">
        <v>2</v>
      </c>
    </row>
    <row r="233" spans="1:6" ht="15" outlineLevel="1">
      <c r="A233" s="4">
        <v>36653</v>
      </c>
      <c r="B233" s="4" t="s">
        <v>788</v>
      </c>
      <c r="C233" s="4">
        <v>2500</v>
      </c>
      <c r="D233" s="16" t="str">
        <f t="shared" si="10"/>
        <v>http://odejda-optom.org/pictures/ba061f6168cd18f9c36273373b08796a.jpg</v>
      </c>
      <c r="E233" s="20"/>
      <c r="F233" s="4">
        <v>6</v>
      </c>
    </row>
    <row r="234" spans="1:6" ht="15" outlineLevel="1">
      <c r="A234" s="4">
        <v>36647</v>
      </c>
      <c r="B234" s="4" t="s">
        <v>789</v>
      </c>
      <c r="C234" s="4">
        <v>2500</v>
      </c>
      <c r="D234" s="16" t="str">
        <f t="shared" si="10"/>
        <v>http://odejda-optom.org/pictures/ba061f6168cd18f9c36273373b08796a.jpg</v>
      </c>
      <c r="E234" s="20"/>
      <c r="F234" s="4">
        <v>1</v>
      </c>
    </row>
    <row r="235" spans="1:6" ht="15" outlineLevel="1">
      <c r="A235" s="4">
        <v>36654</v>
      </c>
      <c r="B235" s="4" t="s">
        <v>790</v>
      </c>
      <c r="C235" s="4">
        <v>2500</v>
      </c>
      <c r="D235" s="16" t="str">
        <f t="shared" si="10"/>
        <v>http://odejda-optom.org/pictures/ba061f6168cd18f9c36273373b08796a.jpg</v>
      </c>
      <c r="E235" s="20"/>
      <c r="F235" s="4">
        <v>8</v>
      </c>
    </row>
    <row r="236" spans="1:6" ht="15" outlineLevel="1">
      <c r="A236" s="4">
        <v>36655</v>
      </c>
      <c r="B236" s="4" t="s">
        <v>791</v>
      </c>
      <c r="C236" s="4">
        <v>2500</v>
      </c>
      <c r="D236" s="16" t="str">
        <f t="shared" si="10"/>
        <v>http://odejda-optom.org/pictures/ba061f6168cd18f9c36273373b08796a.jpg</v>
      </c>
      <c r="E236" s="20"/>
      <c r="F236" s="4">
        <v>3</v>
      </c>
    </row>
    <row r="237" spans="1:6" ht="15" outlineLevel="1">
      <c r="A237" s="4">
        <v>17031</v>
      </c>
      <c r="B237" s="4" t="s">
        <v>799</v>
      </c>
      <c r="C237" s="4">
        <v>2500</v>
      </c>
      <c r="D237" s="16" t="s">
        <v>1196</v>
      </c>
      <c r="E237" s="17"/>
      <c r="F237" s="4">
        <v>1</v>
      </c>
    </row>
    <row r="238" spans="1:6" ht="15" outlineLevel="1">
      <c r="A238" s="4">
        <v>37038</v>
      </c>
      <c r="B238" s="4" t="s">
        <v>860</v>
      </c>
      <c r="C238" s="4">
        <v>2500</v>
      </c>
      <c r="D238" s="16" t="str">
        <f>HYPERLINK("http://odejda-optom.org/pictures/2018_17154.jpg")</f>
        <v>http://odejda-optom.org/pictures/2018_17154.jpg</v>
      </c>
      <c r="E238" s="20"/>
      <c r="F238" s="4">
        <v>1</v>
      </c>
    </row>
    <row r="239" spans="1:6" ht="15" outlineLevel="1">
      <c r="A239" s="4">
        <v>37039</v>
      </c>
      <c r="B239" s="4" t="s">
        <v>861</v>
      </c>
      <c r="C239" s="4">
        <v>2500</v>
      </c>
      <c r="D239" s="16" t="str">
        <f>HYPERLINK("http://odejda-optom.org/pictures/2018_17154.jpg")</f>
        <v>http://odejda-optom.org/pictures/2018_17154.jpg</v>
      </c>
      <c r="E239" s="20"/>
      <c r="F239" s="4">
        <v>1</v>
      </c>
    </row>
    <row r="240" spans="1:6" ht="15" outlineLevel="1">
      <c r="A240" s="4">
        <v>37042</v>
      </c>
      <c r="B240" s="4" t="s">
        <v>862</v>
      </c>
      <c r="C240" s="4">
        <v>2500</v>
      </c>
      <c r="D240" s="16" t="str">
        <f>HYPERLINK("http://odejda-optom.org/pictures/2018_17154.jpg")</f>
        <v>http://odejda-optom.org/pictures/2018_17154.jpg</v>
      </c>
      <c r="E240" s="20"/>
      <c r="F240" s="4">
        <v>1</v>
      </c>
    </row>
    <row r="241" spans="1:6" ht="15" outlineLevel="1">
      <c r="A241" s="4">
        <v>37027</v>
      </c>
      <c r="B241" s="4" t="s">
        <v>863</v>
      </c>
      <c r="C241" s="4">
        <v>2500</v>
      </c>
      <c r="D241" s="16" t="str">
        <f>HYPERLINK("http://odejda-optom.org/pictures/2018_Fobs 17157.jpg")</f>
        <v>http://odejda-optom.org/pictures/2018_Fobs 17157.jpg</v>
      </c>
      <c r="E241" s="20"/>
      <c r="F241" s="4">
        <v>1</v>
      </c>
    </row>
    <row r="242" spans="1:6" ht="15" outlineLevel="1">
      <c r="A242" s="4">
        <v>37029</v>
      </c>
      <c r="B242" s="4" t="s">
        <v>864</v>
      </c>
      <c r="C242" s="4">
        <v>2500</v>
      </c>
      <c r="D242" s="16" t="str">
        <f>HYPERLINK("http://odejda-optom.org/pictures/2018_Fobs 17157.jpg")</f>
        <v>http://odejda-optom.org/pictures/2018_Fobs 17157.jpg</v>
      </c>
      <c r="E242" s="20"/>
      <c r="F242" s="4">
        <v>1</v>
      </c>
    </row>
    <row r="243" spans="1:6" ht="15" outlineLevel="1">
      <c r="A243" s="4">
        <v>37243</v>
      </c>
      <c r="B243" s="4" t="s">
        <v>865</v>
      </c>
      <c r="C243" s="4">
        <v>2500</v>
      </c>
      <c r="D243" s="16" t="str">
        <f>HYPERLINK("http://odejda-optom.org/pictures/5f645421024c8824d2e4889e782fb72f.jpg")</f>
        <v>http://odejda-optom.org/pictures/5f645421024c8824d2e4889e782fb72f.jpg</v>
      </c>
      <c r="E243" s="20"/>
      <c r="F243" s="4">
        <v>1</v>
      </c>
    </row>
    <row r="244" spans="1:6" ht="15" outlineLevel="1">
      <c r="A244" s="4">
        <v>36955</v>
      </c>
      <c r="B244" s="4" t="s">
        <v>866</v>
      </c>
      <c r="C244" s="4">
        <v>2500</v>
      </c>
      <c r="D244" s="16" t="str">
        <f>HYPERLINK("http://odejda-optom.org/pictures/2018_17195.jpg")</f>
        <v>http://odejda-optom.org/pictures/2018_17195.jpg</v>
      </c>
      <c r="E244" s="20"/>
      <c r="F244" s="4">
        <v>1</v>
      </c>
    </row>
    <row r="245" spans="1:6" ht="15" outlineLevel="1">
      <c r="A245" s="4">
        <v>36956</v>
      </c>
      <c r="B245" s="4" t="s">
        <v>867</v>
      </c>
      <c r="C245" s="4">
        <v>2500</v>
      </c>
      <c r="D245" s="16" t="str">
        <f>HYPERLINK("http://odejda-optom.org/pictures/2018_17195.jpg")</f>
        <v>http://odejda-optom.org/pictures/2018_17195.jpg</v>
      </c>
      <c r="E245" s="20"/>
      <c r="F245" s="4">
        <v>1</v>
      </c>
    </row>
    <row r="246" spans="1:6" s="1" customFormat="1" ht="15" outlineLevel="1">
      <c r="A246" s="2">
        <v>40820</v>
      </c>
      <c r="B246" s="2" t="s">
        <v>878</v>
      </c>
      <c r="C246" s="2">
        <v>2500</v>
      </c>
      <c r="D246" s="33" t="str">
        <f>HYPERLINK("http://odejda-optom.org/pictures/e74ea4073d28b0a2cb41d9c895714c1b.jpg")</f>
        <v>http://odejda-optom.org/pictures/e74ea4073d28b0a2cb41d9c895714c1b.jpg</v>
      </c>
      <c r="E246" s="34"/>
      <c r="F246" s="2">
        <v>2</v>
      </c>
    </row>
    <row r="247" spans="1:6" s="1" customFormat="1" ht="15" outlineLevel="1">
      <c r="A247" s="2">
        <v>40821</v>
      </c>
      <c r="B247" s="2" t="s">
        <v>879</v>
      </c>
      <c r="C247" s="2">
        <v>2500</v>
      </c>
      <c r="D247" s="33" t="str">
        <f>HYPERLINK("http://odejda-optom.org/pictures/e74ea4073d28b0a2cb41d9c895714c1b.jpg")</f>
        <v>http://odejda-optom.org/pictures/e74ea4073d28b0a2cb41d9c895714c1b.jpg</v>
      </c>
      <c r="E247" s="34"/>
      <c r="F247" s="2">
        <v>1</v>
      </c>
    </row>
    <row r="248" spans="1:6" s="1" customFormat="1" ht="15" outlineLevel="1">
      <c r="A248" s="2">
        <v>44331</v>
      </c>
      <c r="B248" s="2" t="s">
        <v>893</v>
      </c>
      <c r="C248" s="2">
        <v>2500</v>
      </c>
      <c r="D248" s="33" t="str">
        <f>HYPERLINK("http://odejda-optom.org/pictures/d48ae9bac02c439cbf963bf68gbw46b87b8c9ff.jpg")</f>
        <v>http://odejda-optom.org/pictures/d48ae9bac02c439cbf963bf68gbw46b87b8c9ff.jpg</v>
      </c>
      <c r="E248" s="34"/>
      <c r="F248" s="2">
        <v>6</v>
      </c>
    </row>
    <row r="249" spans="1:6" s="1" customFormat="1" ht="15" outlineLevel="1">
      <c r="A249" s="2">
        <v>44332</v>
      </c>
      <c r="B249" s="2" t="s">
        <v>894</v>
      </c>
      <c r="C249" s="2">
        <v>2500</v>
      </c>
      <c r="D249" s="33" t="str">
        <f>HYPERLINK("http://odejda-optom.org/pictures/d48ae9bac02c439cbf963bf68gbw46b87b8c9ff.jpg")</f>
        <v>http://odejda-optom.org/pictures/d48ae9bac02c439cbf963bf68gbw46b87b8c9ff.jpg</v>
      </c>
      <c r="E249" s="34"/>
      <c r="F249" s="2">
        <v>2</v>
      </c>
    </row>
    <row r="250" spans="1:6" s="1" customFormat="1" ht="15" outlineLevel="1">
      <c r="A250" s="2">
        <v>44333</v>
      </c>
      <c r="B250" s="2" t="s">
        <v>895</v>
      </c>
      <c r="C250" s="2">
        <v>2500</v>
      </c>
      <c r="D250" s="33" t="str">
        <f>HYPERLINK("http://odejda-optom.org/pictures/d48ae9bac02c439cbf963bf68gbw46b87b8c9ff.jpg")</f>
        <v>http://odejda-optom.org/pictures/d48ae9bac02c439cbf963bf68gbw46b87b8c9ff.jpg</v>
      </c>
      <c r="E250" s="34"/>
      <c r="F250" s="2">
        <v>2</v>
      </c>
    </row>
    <row r="251" spans="1:6" s="1" customFormat="1" ht="15" outlineLevel="1">
      <c r="A251" s="2">
        <v>44334</v>
      </c>
      <c r="B251" s="2" t="s">
        <v>896</v>
      </c>
      <c r="C251" s="2">
        <v>2500</v>
      </c>
      <c r="D251" s="33" t="str">
        <f>HYPERLINK("http://odejda-optom.org/pictures/d48ae9bac02c439cbf963bf68gbw46b87b8c9ff.jpg")</f>
        <v>http://odejda-optom.org/pictures/d48ae9bac02c439cbf963bf68gbw46b87b8c9ff.jpg</v>
      </c>
      <c r="E251" s="34"/>
      <c r="F251" s="2">
        <v>2</v>
      </c>
    </row>
    <row r="252" spans="1:6" s="1" customFormat="1" ht="15" outlineLevel="1">
      <c r="A252" s="2">
        <v>44335</v>
      </c>
      <c r="B252" s="2" t="s">
        <v>897</v>
      </c>
      <c r="C252" s="2">
        <v>2500</v>
      </c>
      <c r="D252" s="33" t="str">
        <f>HYPERLINK("http://odejda-optom.org/pictures/d48ae9bac02c439cbf963bf68gbw46b87b8c9ff.jpg")</f>
        <v>http://odejda-optom.org/pictures/d48ae9bac02c439cbf963bf68gbw46b87b8c9ff.jpg</v>
      </c>
      <c r="E252" s="34"/>
      <c r="F252" s="2">
        <v>3</v>
      </c>
    </row>
    <row r="253" spans="1:6" s="1" customFormat="1" ht="15" outlineLevel="1">
      <c r="A253" s="2">
        <v>44374</v>
      </c>
      <c r="B253" s="2" t="s">
        <v>910</v>
      </c>
      <c r="C253" s="2">
        <v>2500</v>
      </c>
      <c r="D253" s="33" t="str">
        <f>HYPERLINK("http://odejda-optom.org/pictures/1d14abbfd91136fdb20b77basdrtgh82bcd2c831.jpg")</f>
        <v>http://odejda-optom.org/pictures/1d14abbfd91136fdb20b77basdrtgh82bcd2c831.jpg</v>
      </c>
      <c r="E253" s="34"/>
      <c r="F253" s="2">
        <v>5</v>
      </c>
    </row>
    <row r="254" spans="1:6" s="1" customFormat="1" ht="15" outlineLevel="1">
      <c r="A254" s="2">
        <v>44379</v>
      </c>
      <c r="B254" s="2" t="s">
        <v>911</v>
      </c>
      <c r="C254" s="2">
        <v>2500</v>
      </c>
      <c r="D254" s="33" t="str">
        <f>HYPERLINK("http://odejda-optom.org/pictures/caf8039c132dstynjhre498a9b7fbd917e367930.jpg")</f>
        <v>http://odejda-optom.org/pictures/caf8039c132dstynjhre498a9b7fbd917e367930.jpg</v>
      </c>
      <c r="E254" s="34"/>
      <c r="F254" s="2">
        <v>5</v>
      </c>
    </row>
    <row r="255" spans="1:6" s="1" customFormat="1" ht="15" outlineLevel="1">
      <c r="A255" s="2">
        <v>44375</v>
      </c>
      <c r="B255" s="2" t="s">
        <v>912</v>
      </c>
      <c r="C255" s="2">
        <v>2500</v>
      </c>
      <c r="D255" s="33" t="str">
        <f>HYPERLINK("http://odejda-optom.org/pictures/1d14abbfd91136fdb20b77basdrtgh82bcd2c831.jpg")</f>
        <v>http://odejda-optom.org/pictures/1d14abbfd91136fdb20b77basdrtgh82bcd2c831.jpg</v>
      </c>
      <c r="E255" s="34"/>
      <c r="F255" s="2">
        <v>5</v>
      </c>
    </row>
    <row r="256" spans="1:6" s="1" customFormat="1" ht="15" outlineLevel="1">
      <c r="A256" s="2">
        <v>44380</v>
      </c>
      <c r="B256" s="2" t="s">
        <v>913</v>
      </c>
      <c r="C256" s="2">
        <v>2500</v>
      </c>
      <c r="D256" s="33" t="str">
        <f>HYPERLINK("http://odejda-optom.org/pictures/caf8039c132dstynjhre498a9b7fbd917e367930.jpg")</f>
        <v>http://odejda-optom.org/pictures/caf8039c132dstynjhre498a9b7fbd917e367930.jpg</v>
      </c>
      <c r="E256" s="34"/>
      <c r="F256" s="2">
        <v>6</v>
      </c>
    </row>
    <row r="257" spans="1:6" s="1" customFormat="1" ht="15" outlineLevel="1">
      <c r="A257" s="2">
        <v>44376</v>
      </c>
      <c r="B257" s="2" t="s">
        <v>914</v>
      </c>
      <c r="C257" s="2">
        <v>2500</v>
      </c>
      <c r="D257" s="33" t="str">
        <f>HYPERLINK("http://odejda-optom.org/pictures/1d14abbfd91136fdb20b77basdrtgh82bcd2c831.jpg")</f>
        <v>http://odejda-optom.org/pictures/1d14abbfd91136fdb20b77basdrtgh82bcd2c831.jpg</v>
      </c>
      <c r="E257" s="34"/>
      <c r="F257" s="2">
        <v>6</v>
      </c>
    </row>
    <row r="258" spans="1:6" s="1" customFormat="1" ht="15" outlineLevel="1">
      <c r="A258" s="2">
        <v>44381</v>
      </c>
      <c r="B258" s="2" t="s">
        <v>915</v>
      </c>
      <c r="C258" s="2">
        <v>2500</v>
      </c>
      <c r="D258" s="33" t="str">
        <f>HYPERLINK("http://odejda-optom.org/pictures/caf8039c132dstynjhre498a9b7fbd917e367930.jpg")</f>
        <v>http://odejda-optom.org/pictures/caf8039c132dstynjhre498a9b7fbd917e367930.jpg</v>
      </c>
      <c r="E258" s="34"/>
      <c r="F258" s="2">
        <v>6</v>
      </c>
    </row>
    <row r="259" spans="1:6" s="1" customFormat="1" ht="15" outlineLevel="1">
      <c r="A259" s="2">
        <v>44377</v>
      </c>
      <c r="B259" s="2" t="s">
        <v>916</v>
      </c>
      <c r="C259" s="2">
        <v>2500</v>
      </c>
      <c r="D259" s="33" t="str">
        <f>HYPERLINK("http://odejda-optom.org/pictures/1d14abbfd91136fdb20b77basdrtgh82bcd2c831.jpg")</f>
        <v>http://odejda-optom.org/pictures/1d14abbfd91136fdb20b77basdrtgh82bcd2c831.jpg</v>
      </c>
      <c r="E259" s="34"/>
      <c r="F259" s="2">
        <v>6</v>
      </c>
    </row>
    <row r="260" spans="1:6" s="1" customFormat="1" ht="15" outlineLevel="1">
      <c r="A260" s="2">
        <v>44382</v>
      </c>
      <c r="B260" s="2" t="s">
        <v>917</v>
      </c>
      <c r="C260" s="2">
        <v>2500</v>
      </c>
      <c r="D260" s="33" t="str">
        <f>HYPERLINK("http://odejda-optom.org/pictures/caf8039c132dstynjhre498a9b7fbd917e367930.jpg")</f>
        <v>http://odejda-optom.org/pictures/caf8039c132dstynjhre498a9b7fbd917e367930.jpg</v>
      </c>
      <c r="E260" s="34"/>
      <c r="F260" s="2">
        <v>5</v>
      </c>
    </row>
    <row r="261" spans="1:6" s="1" customFormat="1" ht="15" outlineLevel="1">
      <c r="A261" s="2">
        <v>44378</v>
      </c>
      <c r="B261" s="2" t="s">
        <v>918</v>
      </c>
      <c r="C261" s="2">
        <v>2500</v>
      </c>
      <c r="D261" s="33" t="str">
        <f>HYPERLINK("http://odejda-optom.org/pictures/1d14abbfd91136fdb20b77basdrtgh82bcd2c831.jpg")</f>
        <v>http://odejda-optom.org/pictures/1d14abbfd91136fdb20b77basdrtgh82bcd2c831.jpg</v>
      </c>
      <c r="E261" s="34"/>
      <c r="F261" s="2">
        <v>5</v>
      </c>
    </row>
    <row r="262" spans="1:6" s="1" customFormat="1" ht="15" outlineLevel="1">
      <c r="A262" s="2">
        <v>44383</v>
      </c>
      <c r="B262" s="2" t="s">
        <v>919</v>
      </c>
      <c r="C262" s="2">
        <v>2500</v>
      </c>
      <c r="D262" s="33" t="str">
        <f>HYPERLINK("http://odejda-optom.org/pictures/caf8039c132dstynjhre498a9b7fbd917e367930.jpg")</f>
        <v>http://odejda-optom.org/pictures/caf8039c132dstynjhre498a9b7fbd917e367930.jpg</v>
      </c>
      <c r="E262" s="34"/>
      <c r="F262" s="2">
        <v>5</v>
      </c>
    </row>
    <row r="263" spans="1:6" s="1" customFormat="1" ht="15" outlineLevel="1">
      <c r="A263" s="2">
        <v>44362</v>
      </c>
      <c r="B263" s="2" t="s">
        <v>925</v>
      </c>
      <c r="C263" s="2">
        <v>2500</v>
      </c>
      <c r="D263" s="33" t="str">
        <f>HYPERLINK("http://odejda-optom.org/pictures/3bbb230a4c1ad6eeefbyty963ade52297e8f9c.jpg")</f>
        <v>http://odejda-optom.org/pictures/3bbb230a4c1ad6eeefbyty963ade52297e8f9c.jpg</v>
      </c>
      <c r="E263" s="34"/>
      <c r="F263" s="2">
        <v>3</v>
      </c>
    </row>
    <row r="264" spans="1:6" s="1" customFormat="1" ht="15" outlineLevel="1">
      <c r="A264" s="2">
        <v>44367</v>
      </c>
      <c r="B264" s="2" t="s">
        <v>926</v>
      </c>
      <c r="C264" s="2">
        <v>2500</v>
      </c>
      <c r="D264" s="33" t="str">
        <f>HYPERLINK("http://odejda-optom.org/pictures/2b99338b5b6b572d61e81625g4ve5651396c57.jpg")</f>
        <v>http://odejda-optom.org/pictures/2b99338b5b6b572d61e81625g4ve5651396c57.jpg</v>
      </c>
      <c r="E264" s="34"/>
      <c r="F264" s="2">
        <v>2</v>
      </c>
    </row>
    <row r="265" spans="1:6" s="1" customFormat="1" ht="15" outlineLevel="1">
      <c r="A265" s="2">
        <v>44363</v>
      </c>
      <c r="B265" s="2" t="s">
        <v>927</v>
      </c>
      <c r="C265" s="2">
        <v>2500</v>
      </c>
      <c r="D265" s="33" t="str">
        <f>HYPERLINK("http://odejda-optom.org/pictures/3bbb230a4c1ad6eeefbyty963ade52297e8f9c.jpg")</f>
        <v>http://odejda-optom.org/pictures/3bbb230a4c1ad6eeefbyty963ade52297e8f9c.jpg</v>
      </c>
      <c r="E265" s="34"/>
      <c r="F265" s="2">
        <v>4</v>
      </c>
    </row>
    <row r="266" spans="1:6" s="1" customFormat="1" ht="15" outlineLevel="1">
      <c r="A266" s="2">
        <v>44368</v>
      </c>
      <c r="B266" s="2" t="s">
        <v>928</v>
      </c>
      <c r="C266" s="2">
        <v>2500</v>
      </c>
      <c r="D266" s="33" t="str">
        <f>HYPERLINK("http://odejda-optom.org/pictures/2b99338b5b6b572d61e81625g4ve5651396c57.jpg")</f>
        <v>http://odejda-optom.org/pictures/2b99338b5b6b572d61e81625g4ve5651396c57.jpg</v>
      </c>
      <c r="E266" s="34"/>
      <c r="F266" s="2">
        <v>1</v>
      </c>
    </row>
    <row r="267" spans="1:6" s="1" customFormat="1" ht="15" outlineLevel="1">
      <c r="A267" s="2">
        <v>44364</v>
      </c>
      <c r="B267" s="2" t="s">
        <v>929</v>
      </c>
      <c r="C267" s="2">
        <v>2500</v>
      </c>
      <c r="D267" s="33" t="str">
        <f>HYPERLINK("http://odejda-optom.org/pictures/3bbb230a4c1ad6eeefbyty963ade52297e8f9c.jpg")</f>
        <v>http://odejda-optom.org/pictures/3bbb230a4c1ad6eeefbyty963ade52297e8f9c.jpg</v>
      </c>
      <c r="E267" s="34"/>
      <c r="F267" s="2">
        <v>3</v>
      </c>
    </row>
    <row r="268" spans="1:6" s="1" customFormat="1" ht="15" outlineLevel="1">
      <c r="A268" s="2">
        <v>44369</v>
      </c>
      <c r="B268" s="2" t="s">
        <v>930</v>
      </c>
      <c r="C268" s="2">
        <v>2500</v>
      </c>
      <c r="D268" s="33" t="str">
        <f>HYPERLINK("http://odejda-optom.org/pictures/2b99338b5b6b572d61e81625g4ve5651396c57.jpg")</f>
        <v>http://odejda-optom.org/pictures/2b99338b5b6b572d61e81625g4ve5651396c57.jpg</v>
      </c>
      <c r="E268" s="34"/>
      <c r="F268" s="2">
        <v>2</v>
      </c>
    </row>
    <row r="269" spans="1:6" s="1" customFormat="1" ht="15" outlineLevel="1">
      <c r="A269" s="2">
        <v>44365</v>
      </c>
      <c r="B269" s="2" t="s">
        <v>931</v>
      </c>
      <c r="C269" s="2">
        <v>2500</v>
      </c>
      <c r="D269" s="33" t="str">
        <f>HYPERLINK("http://odejda-optom.org/pictures/3bbb230a4c1ad6eeefbyty963ade52297e8f9c.jpg")</f>
        <v>http://odejda-optom.org/pictures/3bbb230a4c1ad6eeefbyty963ade52297e8f9c.jpg</v>
      </c>
      <c r="E269" s="34"/>
      <c r="F269" s="2">
        <v>3</v>
      </c>
    </row>
    <row r="270" spans="1:6" s="1" customFormat="1" ht="15" outlineLevel="1">
      <c r="A270" s="2">
        <v>44370</v>
      </c>
      <c r="B270" s="2" t="s">
        <v>932</v>
      </c>
      <c r="C270" s="2">
        <v>2500</v>
      </c>
      <c r="D270" s="33" t="str">
        <f>HYPERLINK("http://odejda-optom.org/pictures/2b99338b5b6b572d61e81625g4ve5651396c57.jpg")</f>
        <v>http://odejda-optom.org/pictures/2b99338b5b6b572d61e81625g4ve5651396c57.jpg</v>
      </c>
      <c r="E270" s="34"/>
      <c r="F270" s="2">
        <v>1</v>
      </c>
    </row>
    <row r="271" spans="1:6" s="1" customFormat="1" ht="15" outlineLevel="1">
      <c r="A271" s="2">
        <v>44366</v>
      </c>
      <c r="B271" s="2" t="s">
        <v>933</v>
      </c>
      <c r="C271" s="2">
        <v>2500</v>
      </c>
      <c r="D271" s="33" t="str">
        <f>HYPERLINK("http://odejda-optom.org/pictures/3bbb230a4c1ad6eeefbyty963ade52297e8f9c.jpg")</f>
        <v>http://odejda-optom.org/pictures/3bbb230a4c1ad6eeefbyty963ade52297e8f9c.jpg</v>
      </c>
      <c r="E271" s="34"/>
      <c r="F271" s="2">
        <v>5</v>
      </c>
    </row>
    <row r="272" spans="1:6" s="1" customFormat="1" ht="15" outlineLevel="1">
      <c r="A272" s="2">
        <v>44371</v>
      </c>
      <c r="B272" s="2" t="s">
        <v>934</v>
      </c>
      <c r="C272" s="2">
        <v>2500</v>
      </c>
      <c r="D272" s="33" t="str">
        <f>HYPERLINK("http://odejda-optom.org/pictures/2b99338b5b6b572d61e81625g4ve5651396c57.jpg")</f>
        <v>http://odejda-optom.org/pictures/2b99338b5b6b572d61e81625g4ve5651396c57.jpg</v>
      </c>
      <c r="E272" s="34"/>
      <c r="F272" s="2">
        <v>1</v>
      </c>
    </row>
    <row r="273" spans="1:6" ht="15">
      <c r="A273" s="29" t="s">
        <v>1147</v>
      </c>
      <c r="B273" s="17"/>
      <c r="C273" s="4">
        <f>SUM(C7:C272)</f>
        <v>590770</v>
      </c>
      <c r="D273" s="29"/>
      <c r="E273" s="17"/>
      <c r="F273" s="4">
        <f>SUM(F7:F272)</f>
        <v>572</v>
      </c>
    </row>
  </sheetData>
  <sheetProtection/>
  <mergeCells count="274"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6:E26"/>
    <mergeCell ref="D27:E27"/>
    <mergeCell ref="D29:E29"/>
    <mergeCell ref="D30:E30"/>
    <mergeCell ref="D31:E31"/>
    <mergeCell ref="D32:E32"/>
    <mergeCell ref="D18:E18"/>
    <mergeCell ref="D19:E19"/>
    <mergeCell ref="D20:E20"/>
    <mergeCell ref="D23:E23"/>
    <mergeCell ref="D24:E24"/>
    <mergeCell ref="D25:E25"/>
    <mergeCell ref="D12:E12"/>
    <mergeCell ref="D13:E13"/>
    <mergeCell ref="D14:E14"/>
    <mergeCell ref="D15:E15"/>
    <mergeCell ref="D16:E16"/>
    <mergeCell ref="D17:E17"/>
    <mergeCell ref="A273:B273"/>
    <mergeCell ref="D273:E273"/>
    <mergeCell ref="D28:E28"/>
    <mergeCell ref="D21:E21"/>
    <mergeCell ref="D22:E22"/>
    <mergeCell ref="D7:E7"/>
    <mergeCell ref="D8:E8"/>
    <mergeCell ref="D9:E9"/>
    <mergeCell ref="D10:E10"/>
    <mergeCell ref="D11:E11"/>
    <mergeCell ref="A1:E4"/>
    <mergeCell ref="A5:A6"/>
    <mergeCell ref="B5:B6"/>
    <mergeCell ref="C5:C6"/>
    <mergeCell ref="D5:E6"/>
    <mergeCell ref="F5:F6"/>
  </mergeCells>
  <hyperlinks>
    <hyperlink ref="D23" r:id="rId1" display="http://odejda-optom.org/pictures/_web_img_7160_1.jpg"/>
    <hyperlink ref="D28" r:id="rId2" display="http://odejda-optom.org/pictures/6a6f2bce6c0382790bed516752c08662.jpg"/>
    <hyperlink ref="D29" r:id="rId3" display="http://odejda-optom.org/pictures/6a6f2bce6c0382790bed516752c08662.jpg"/>
    <hyperlink ref="D30" r:id="rId4" display="http://odejda-optom.org/pictures/6a6f2bce6c0382790bed516752c08662.jpg"/>
    <hyperlink ref="D31" r:id="rId5" display="http://odejda-optom.org/pictures/6a6f2bce6c0382790bed516752c08662.jpg"/>
    <hyperlink ref="D59" r:id="rId6" display="http://odejda-optom.org/pictures/_web_img_7164_1.jpg"/>
    <hyperlink ref="D60" r:id="rId7" display="http://odejda-optom.org/pictures/21da04aac807b6817044c24e1d79c112.jpg"/>
    <hyperlink ref="D237" r:id="rId8" display="http://odejda-optom.org/pictures/_web_img_7188_1.jpg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5"/>
  <sheetViews>
    <sheetView tabSelected="1" zoomScalePageLayoutView="0" workbookViewId="0" topLeftCell="A152">
      <selection activeCell="B175" sqref="B175"/>
    </sheetView>
  </sheetViews>
  <sheetFormatPr defaultColWidth="9.140625" defaultRowHeight="15" outlineLevelRow="1"/>
  <cols>
    <col min="1" max="1" width="7.57421875" style="9" customWidth="1"/>
    <col min="2" max="2" width="87.00390625" style="9" bestFit="1" customWidth="1"/>
    <col min="3" max="3" width="13.421875" style="9" bestFit="1" customWidth="1"/>
    <col min="4" max="4" width="56.421875" style="9" customWidth="1"/>
    <col min="5" max="5" width="42.57421875" style="9" customWidth="1"/>
    <col min="6" max="6" width="13.7109375" style="9" bestFit="1" customWidth="1"/>
    <col min="7" max="16384" width="9.140625" style="9" customWidth="1"/>
  </cols>
  <sheetData>
    <row r="1" spans="1:5" ht="15" customHeight="1">
      <c r="A1" s="30" t="s">
        <v>1139</v>
      </c>
      <c r="B1" s="30"/>
      <c r="C1" s="30"/>
      <c r="D1" s="30"/>
      <c r="E1" s="30"/>
    </row>
    <row r="2" spans="1:5" ht="15" customHeight="1">
      <c r="A2" s="30"/>
      <c r="B2" s="30"/>
      <c r="C2" s="30"/>
      <c r="D2" s="30"/>
      <c r="E2" s="30"/>
    </row>
    <row r="3" spans="1:5" ht="15" customHeight="1">
      <c r="A3" s="30"/>
      <c r="B3" s="30"/>
      <c r="C3" s="30"/>
      <c r="D3" s="30"/>
      <c r="E3" s="30"/>
    </row>
    <row r="4" spans="1:5" ht="15" customHeight="1">
      <c r="A4" s="35"/>
      <c r="B4" s="35"/>
      <c r="C4" s="35"/>
      <c r="D4" s="35"/>
      <c r="E4" s="35"/>
    </row>
    <row r="5" spans="1:6" ht="15" customHeight="1">
      <c r="A5" s="36" t="s">
        <v>0</v>
      </c>
      <c r="B5" s="36" t="s">
        <v>1140</v>
      </c>
      <c r="C5" s="38" t="s">
        <v>1</v>
      </c>
      <c r="D5" s="44" t="s">
        <v>2</v>
      </c>
      <c r="E5" s="45"/>
      <c r="F5" s="36" t="s">
        <v>1149</v>
      </c>
    </row>
    <row r="6" spans="1:6" ht="30.75" customHeight="1">
      <c r="A6" s="37"/>
      <c r="B6" s="37"/>
      <c r="C6" s="39"/>
      <c r="D6" s="46"/>
      <c r="E6" s="47"/>
      <c r="F6" s="37"/>
    </row>
    <row r="7" spans="1:6" ht="15" customHeight="1" outlineLevel="1">
      <c r="A7" s="10">
        <v>46539</v>
      </c>
      <c r="B7" s="10" t="s">
        <v>246</v>
      </c>
      <c r="C7" s="10">
        <v>2600</v>
      </c>
      <c r="D7" s="42" t="str">
        <f>HYPERLINK("http://odejda-optom.org/pictures/46768a290b54ddcdfgdfghde759e8a8d886.jpg")</f>
        <v>http://odejda-optom.org/pictures/46768a290b54ddcdfgdfghde759e8a8d886.jpg</v>
      </c>
      <c r="E7" s="43"/>
      <c r="F7" s="10">
        <v>1</v>
      </c>
    </row>
    <row r="8" spans="1:6" ht="15" customHeight="1" outlineLevel="1">
      <c r="A8" s="10">
        <v>46540</v>
      </c>
      <c r="B8" s="10" t="s">
        <v>247</v>
      </c>
      <c r="C8" s="10">
        <v>2600</v>
      </c>
      <c r="D8" s="42" t="str">
        <f>HYPERLINK("http://odejda-optom.org/pictures/cff489e2d886f54376bfsgdgdgh556685c496f7.jpg")</f>
        <v>http://odejda-optom.org/pictures/cff489e2d886f54376bfsgdgdgh556685c496f7.jpg</v>
      </c>
      <c r="E8" s="43"/>
      <c r="F8" s="10">
        <v>2</v>
      </c>
    </row>
    <row r="9" spans="1:6" ht="15" customHeight="1" outlineLevel="1">
      <c r="A9" s="10">
        <v>46541</v>
      </c>
      <c r="B9" s="10" t="s">
        <v>248</v>
      </c>
      <c r="C9" s="10">
        <v>2600</v>
      </c>
      <c r="D9" s="42" t="str">
        <f>HYPERLINK("http://odejda-optom.org/pictures/cff489e2d886f54376bfsgdgdgh556685c496f7.jpg")</f>
        <v>http://odejda-optom.org/pictures/cff489e2d886f54376bfsgdgdgh556685c496f7.jpg</v>
      </c>
      <c r="E9" s="43"/>
      <c r="F9" s="10">
        <v>2</v>
      </c>
    </row>
    <row r="10" spans="1:6" ht="15" customHeight="1" outlineLevel="1">
      <c r="A10" s="10">
        <v>46542</v>
      </c>
      <c r="B10" s="10" t="s">
        <v>249</v>
      </c>
      <c r="C10" s="10">
        <v>2600</v>
      </c>
      <c r="D10" s="42" t="str">
        <f>HYPERLINK("http://odejda-optom.org/pictures/cff489e2d886f54376bfsgdgdgh556685c496f7.jpg")</f>
        <v>http://odejda-optom.org/pictures/cff489e2d886f54376bfsgdgdgh556685c496f7.jpg</v>
      </c>
      <c r="E10" s="43"/>
      <c r="F10" s="10">
        <v>2</v>
      </c>
    </row>
    <row r="11" spans="1:6" ht="15" customHeight="1" outlineLevel="1">
      <c r="A11" s="10">
        <v>46543</v>
      </c>
      <c r="B11" s="10" t="s">
        <v>250</v>
      </c>
      <c r="C11" s="10">
        <v>2600</v>
      </c>
      <c r="D11" s="42" t="str">
        <f>HYPERLINK("http://odejda-optom.org/pictures/cff489e2d886f54376bfsgdgdgh556685c496f7.jpg")</f>
        <v>http://odejda-optom.org/pictures/cff489e2d886f54376bfsgdgdgh556685c496f7.jpg</v>
      </c>
      <c r="E11" s="43"/>
      <c r="F11" s="10">
        <v>2</v>
      </c>
    </row>
    <row r="12" spans="1:6" ht="15" customHeight="1" outlineLevel="1">
      <c r="A12" s="10">
        <v>46428</v>
      </c>
      <c r="B12" s="10" t="s">
        <v>257</v>
      </c>
      <c r="C12" s="10">
        <v>2600</v>
      </c>
      <c r="D12" s="42" t="str">
        <f>HYPERLINK("http://odejda-optom.org/pictures/431dd98010sdagsyhr8911020ee78951864.jpg")</f>
        <v>http://odejda-optom.org/pictures/431dd98010sdagsyhr8911020ee78951864.jpg</v>
      </c>
      <c r="E12" s="43"/>
      <c r="F12" s="10">
        <v>1</v>
      </c>
    </row>
    <row r="13" spans="1:6" ht="15" customHeight="1" outlineLevel="1">
      <c r="A13" s="10">
        <v>42832</v>
      </c>
      <c r="B13" s="10" t="s">
        <v>258</v>
      </c>
      <c r="C13" s="10">
        <v>2600</v>
      </c>
      <c r="D13" s="42" t="str">
        <f aca="true" t="shared" si="0" ref="D13:D22">HYPERLINK("http://odejda-optom.org/pictures/81b43fdee90c4a640e09f93dd0c3f57f.jpg")</f>
        <v>http://odejda-optom.org/pictures/81b43fdee90c4a640e09f93dd0c3f57f.jpg</v>
      </c>
      <c r="E13" s="43"/>
      <c r="F13" s="10">
        <v>1</v>
      </c>
    </row>
    <row r="14" spans="1:6" ht="15" customHeight="1" outlineLevel="1">
      <c r="A14" s="10">
        <v>42837</v>
      </c>
      <c r="B14" s="10" t="s">
        <v>259</v>
      </c>
      <c r="C14" s="10">
        <v>2600</v>
      </c>
      <c r="D14" s="42" t="str">
        <f t="shared" si="0"/>
        <v>http://odejda-optom.org/pictures/81b43fdee90c4a640e09f93dd0c3f57f.jpg</v>
      </c>
      <c r="E14" s="43"/>
      <c r="F14" s="10">
        <v>2</v>
      </c>
    </row>
    <row r="15" spans="1:6" ht="15" customHeight="1" outlineLevel="1">
      <c r="A15" s="10">
        <v>42833</v>
      </c>
      <c r="B15" s="10" t="s">
        <v>260</v>
      </c>
      <c r="C15" s="10">
        <v>2600</v>
      </c>
      <c r="D15" s="42" t="str">
        <f t="shared" si="0"/>
        <v>http://odejda-optom.org/pictures/81b43fdee90c4a640e09f93dd0c3f57f.jpg</v>
      </c>
      <c r="E15" s="43"/>
      <c r="F15" s="10">
        <v>1</v>
      </c>
    </row>
    <row r="16" spans="1:6" ht="15" customHeight="1" outlineLevel="1">
      <c r="A16" s="10">
        <v>42838</v>
      </c>
      <c r="B16" s="10" t="s">
        <v>261</v>
      </c>
      <c r="C16" s="10">
        <v>2600</v>
      </c>
      <c r="D16" s="42" t="str">
        <f t="shared" si="0"/>
        <v>http://odejda-optom.org/pictures/81b43fdee90c4a640e09f93dd0c3f57f.jpg</v>
      </c>
      <c r="E16" s="43"/>
      <c r="F16" s="10">
        <v>2</v>
      </c>
    </row>
    <row r="17" spans="1:6" ht="15" customHeight="1" outlineLevel="1">
      <c r="A17" s="10">
        <v>42834</v>
      </c>
      <c r="B17" s="10" t="s">
        <v>262</v>
      </c>
      <c r="C17" s="10">
        <v>2600</v>
      </c>
      <c r="D17" s="42" t="str">
        <f t="shared" si="0"/>
        <v>http://odejda-optom.org/pictures/81b43fdee90c4a640e09f93dd0c3f57f.jpg</v>
      </c>
      <c r="E17" s="43"/>
      <c r="F17" s="10">
        <v>1</v>
      </c>
    </row>
    <row r="18" spans="1:6" ht="15" customHeight="1" outlineLevel="1">
      <c r="A18" s="10">
        <v>42839</v>
      </c>
      <c r="B18" s="10" t="s">
        <v>263</v>
      </c>
      <c r="C18" s="10">
        <v>2600</v>
      </c>
      <c r="D18" s="42" t="str">
        <f t="shared" si="0"/>
        <v>http://odejda-optom.org/pictures/81b43fdee90c4a640e09f93dd0c3f57f.jpg</v>
      </c>
      <c r="E18" s="43"/>
      <c r="F18" s="10">
        <v>2</v>
      </c>
    </row>
    <row r="19" spans="1:6" ht="15" customHeight="1" outlineLevel="1">
      <c r="A19" s="10">
        <v>42835</v>
      </c>
      <c r="B19" s="10" t="s">
        <v>264</v>
      </c>
      <c r="C19" s="10">
        <v>2600</v>
      </c>
      <c r="D19" s="42" t="str">
        <f t="shared" si="0"/>
        <v>http://odejda-optom.org/pictures/81b43fdee90c4a640e09f93dd0c3f57f.jpg</v>
      </c>
      <c r="E19" s="43"/>
      <c r="F19" s="10">
        <v>1</v>
      </c>
    </row>
    <row r="20" spans="1:6" ht="15" customHeight="1" outlineLevel="1">
      <c r="A20" s="10">
        <v>42840</v>
      </c>
      <c r="B20" s="10" t="s">
        <v>265</v>
      </c>
      <c r="C20" s="10">
        <v>2600</v>
      </c>
      <c r="D20" s="42" t="str">
        <f t="shared" si="0"/>
        <v>http://odejda-optom.org/pictures/81b43fdee90c4a640e09f93dd0c3f57f.jpg</v>
      </c>
      <c r="E20" s="43"/>
      <c r="F20" s="10">
        <v>2</v>
      </c>
    </row>
    <row r="21" spans="1:6" ht="15" customHeight="1" outlineLevel="1">
      <c r="A21" s="10">
        <v>42836</v>
      </c>
      <c r="B21" s="10" t="s">
        <v>266</v>
      </c>
      <c r="C21" s="10">
        <v>2600</v>
      </c>
      <c r="D21" s="42" t="str">
        <f t="shared" si="0"/>
        <v>http://odejda-optom.org/pictures/81b43fdee90c4a640e09f93dd0c3f57f.jpg</v>
      </c>
      <c r="E21" s="43"/>
      <c r="F21" s="10">
        <v>1</v>
      </c>
    </row>
    <row r="22" spans="1:6" ht="15" customHeight="1" outlineLevel="1">
      <c r="A22" s="10">
        <v>42841</v>
      </c>
      <c r="B22" s="10" t="s">
        <v>267</v>
      </c>
      <c r="C22" s="10">
        <v>2600</v>
      </c>
      <c r="D22" s="42" t="str">
        <f t="shared" si="0"/>
        <v>http://odejda-optom.org/pictures/81b43fdee90c4a640e09f93dd0c3f57f.jpg</v>
      </c>
      <c r="E22" s="43"/>
      <c r="F22" s="10">
        <v>2</v>
      </c>
    </row>
    <row r="23" spans="1:6" ht="15" customHeight="1" outlineLevel="1">
      <c r="A23" s="10">
        <v>40681</v>
      </c>
      <c r="B23" s="10" t="s">
        <v>664</v>
      </c>
      <c r="C23" s="10">
        <v>2600</v>
      </c>
      <c r="D23" s="42" t="str">
        <f>HYPERLINK("http://odejda-optom.org/pictures/dde6d8591263671333ea8f3955249371.jpg")</f>
        <v>http://odejda-optom.org/pictures/dde6d8591263671333ea8f3955249371.jpg</v>
      </c>
      <c r="E23" s="43"/>
      <c r="F23" s="10">
        <v>2</v>
      </c>
    </row>
    <row r="24" spans="1:6" ht="15" customHeight="1" outlineLevel="1">
      <c r="A24" s="10">
        <v>40685</v>
      </c>
      <c r="B24" s="10" t="s">
        <v>665</v>
      </c>
      <c r="C24" s="10">
        <v>2600</v>
      </c>
      <c r="D24" s="42" t="str">
        <f>HYPERLINK("http://odejda-optom.org/pictures/dde6d8591263671333ea8f3955249371.jpg")</f>
        <v>http://odejda-optom.org/pictures/dde6d8591263671333ea8f3955249371.jpg</v>
      </c>
      <c r="E24" s="43"/>
      <c r="F24" s="10">
        <v>1</v>
      </c>
    </row>
    <row r="25" spans="1:6" ht="15" customHeight="1" outlineLevel="1">
      <c r="A25" s="10">
        <v>41383</v>
      </c>
      <c r="B25" s="10" t="s">
        <v>792</v>
      </c>
      <c r="C25" s="10">
        <v>2600</v>
      </c>
      <c r="D25" s="42" t="str">
        <f aca="true" t="shared" si="1" ref="D25:D31">HYPERLINK("http://odejda-optom.org/pictures/9cc9a7052066436b26220c84f0a68258.jpg")</f>
        <v>http://odejda-optom.org/pictures/9cc9a7052066436b26220c84f0a68258.jpg</v>
      </c>
      <c r="E25" s="43"/>
      <c r="F25" s="10">
        <v>10</v>
      </c>
    </row>
    <row r="26" spans="1:6" ht="15" customHeight="1" outlineLevel="1">
      <c r="A26" s="10">
        <v>41384</v>
      </c>
      <c r="B26" s="10" t="s">
        <v>793</v>
      </c>
      <c r="C26" s="10">
        <v>2600</v>
      </c>
      <c r="D26" s="42" t="str">
        <f t="shared" si="1"/>
        <v>http://odejda-optom.org/pictures/9cc9a7052066436b26220c84f0a68258.jpg</v>
      </c>
      <c r="E26" s="43"/>
      <c r="F26" s="10">
        <v>10</v>
      </c>
    </row>
    <row r="27" spans="1:6" ht="15" customHeight="1" outlineLevel="1">
      <c r="A27" s="10">
        <v>41385</v>
      </c>
      <c r="B27" s="10" t="s">
        <v>794</v>
      </c>
      <c r="C27" s="10">
        <v>2600</v>
      </c>
      <c r="D27" s="42" t="str">
        <f t="shared" si="1"/>
        <v>http://odejda-optom.org/pictures/9cc9a7052066436b26220c84f0a68258.jpg</v>
      </c>
      <c r="E27" s="43"/>
      <c r="F27" s="10">
        <v>9</v>
      </c>
    </row>
    <row r="28" spans="1:6" ht="15" customHeight="1" outlineLevel="1">
      <c r="A28" s="10">
        <v>41386</v>
      </c>
      <c r="B28" s="10" t="s">
        <v>795</v>
      </c>
      <c r="C28" s="10">
        <v>2600</v>
      </c>
      <c r="D28" s="42" t="str">
        <f t="shared" si="1"/>
        <v>http://odejda-optom.org/pictures/9cc9a7052066436b26220c84f0a68258.jpg</v>
      </c>
      <c r="E28" s="43"/>
      <c r="F28" s="10">
        <v>8</v>
      </c>
    </row>
    <row r="29" spans="1:6" ht="15" customHeight="1" outlineLevel="1">
      <c r="A29" s="10">
        <v>41387</v>
      </c>
      <c r="B29" s="10" t="s">
        <v>796</v>
      </c>
      <c r="C29" s="10">
        <v>2600</v>
      </c>
      <c r="D29" s="42" t="str">
        <f t="shared" si="1"/>
        <v>http://odejda-optom.org/pictures/9cc9a7052066436b26220c84f0a68258.jpg</v>
      </c>
      <c r="E29" s="43"/>
      <c r="F29" s="10">
        <v>8</v>
      </c>
    </row>
    <row r="30" spans="1:6" ht="15" customHeight="1" outlineLevel="1">
      <c r="A30" s="10">
        <v>41388</v>
      </c>
      <c r="B30" s="10" t="s">
        <v>797</v>
      </c>
      <c r="C30" s="10">
        <v>2600</v>
      </c>
      <c r="D30" s="42" t="str">
        <f t="shared" si="1"/>
        <v>http://odejda-optom.org/pictures/9cc9a7052066436b26220c84f0a68258.jpg</v>
      </c>
      <c r="E30" s="43"/>
      <c r="F30" s="10">
        <v>8</v>
      </c>
    </row>
    <row r="31" spans="1:6" ht="15" customHeight="1" outlineLevel="1">
      <c r="A31" s="10">
        <v>41389</v>
      </c>
      <c r="B31" s="10" t="s">
        <v>798</v>
      </c>
      <c r="C31" s="10">
        <v>2600</v>
      </c>
      <c r="D31" s="42" t="str">
        <f t="shared" si="1"/>
        <v>http://odejda-optom.org/pictures/9cc9a7052066436b26220c84f0a68258.jpg</v>
      </c>
      <c r="E31" s="43"/>
      <c r="F31" s="10">
        <v>10</v>
      </c>
    </row>
    <row r="32" spans="1:6" ht="15" customHeight="1" outlineLevel="1">
      <c r="A32" s="10">
        <v>46463</v>
      </c>
      <c r="B32" s="10" t="s">
        <v>252</v>
      </c>
      <c r="C32" s="10">
        <v>2670</v>
      </c>
      <c r="D32" s="42" t="str">
        <f>HYPERLINK("http://odejda-optom.org/pictures/0c554866e0c22061ba4759gdaghdsh1d57566f4c.jpg")</f>
        <v>http://odejda-optom.org/pictures/0c554866e0c22061ba4759gdaghdsh1d57566f4c.jpg</v>
      </c>
      <c r="E32" s="43"/>
      <c r="F32" s="10">
        <v>2</v>
      </c>
    </row>
    <row r="33" spans="1:6" ht="15" customHeight="1" outlineLevel="1">
      <c r="A33" s="10">
        <v>46462</v>
      </c>
      <c r="B33" s="10" t="s">
        <v>253</v>
      </c>
      <c r="C33" s="10">
        <v>2670</v>
      </c>
      <c r="D33" s="42" t="str">
        <f>HYPERLINK("http://odejda-optom.org/pictures/0c554866e0c22061ba4759gdaghdsh1d57566f4c.jpg")</f>
        <v>http://odejda-optom.org/pictures/0c554866e0c22061ba4759gdaghdsh1d57566f4c.jpg</v>
      </c>
      <c r="E33" s="43"/>
      <c r="F33" s="10">
        <v>1</v>
      </c>
    </row>
    <row r="34" spans="1:6" ht="15" customHeight="1" outlineLevel="1">
      <c r="A34" s="10">
        <v>46464</v>
      </c>
      <c r="B34" s="10" t="s">
        <v>254</v>
      </c>
      <c r="C34" s="10">
        <v>2670</v>
      </c>
      <c r="D34" s="42" t="str">
        <f>HYPERLINK("http://odejda-optom.org/pictures/0c554866e0c22061ba4759gdaghdsh1d57566f4c.jpg")</f>
        <v>http://odejda-optom.org/pictures/0c554866e0c22061ba4759gdaghdsh1d57566f4c.jpg</v>
      </c>
      <c r="E34" s="43"/>
      <c r="F34" s="10">
        <v>1</v>
      </c>
    </row>
    <row r="35" spans="1:6" ht="15" customHeight="1" outlineLevel="1">
      <c r="A35" s="10">
        <v>46465</v>
      </c>
      <c r="B35" s="10" t="s">
        <v>255</v>
      </c>
      <c r="C35" s="10">
        <v>2670</v>
      </c>
      <c r="D35" s="42" t="str">
        <f>HYPERLINK("http://odejda-optom.org/pictures/0c554866e0c22061ba4759gdaghdsh1d57566f4c.jpg")</f>
        <v>http://odejda-optom.org/pictures/0c554866e0c22061ba4759gdaghdsh1d57566f4c.jpg</v>
      </c>
      <c r="E35" s="43"/>
      <c r="F35" s="10">
        <v>3</v>
      </c>
    </row>
    <row r="36" spans="1:6" ht="15" customHeight="1" outlineLevel="1">
      <c r="A36" s="10">
        <v>46466</v>
      </c>
      <c r="B36" s="10" t="s">
        <v>256</v>
      </c>
      <c r="C36" s="10">
        <v>2670</v>
      </c>
      <c r="D36" s="42" t="str">
        <f>HYPERLINK("http://odejda-optom.org/pictures/0c554866e0c22061ba4759gdaghdsh1d57566f4c.jpg")</f>
        <v>http://odejda-optom.org/pictures/0c554866e0c22061ba4759gdaghdsh1d57566f4c.jpg</v>
      </c>
      <c r="E36" s="43"/>
      <c r="F36" s="10">
        <v>2</v>
      </c>
    </row>
    <row r="37" spans="1:6" ht="15" customHeight="1" outlineLevel="1">
      <c r="A37" s="10">
        <v>42717</v>
      </c>
      <c r="B37" s="10" t="s">
        <v>350</v>
      </c>
      <c r="C37" s="10">
        <v>2700</v>
      </c>
      <c r="D37" s="42" t="str">
        <f>HYPERLINK("http://odejda-optom.org/pictures/cb5a48ba9e2784e9cb667576e768f20d.jpg")</f>
        <v>http://odejda-optom.org/pictures/cb5a48ba9e2784e9cb667576e768f20d.jpg</v>
      </c>
      <c r="E37" s="43"/>
      <c r="F37" s="10">
        <v>1</v>
      </c>
    </row>
    <row r="38" spans="1:6" ht="15" customHeight="1" outlineLevel="1">
      <c r="A38" s="10">
        <v>42718</v>
      </c>
      <c r="B38" s="10" t="s">
        <v>351</v>
      </c>
      <c r="C38" s="10">
        <v>2700</v>
      </c>
      <c r="D38" s="42" t="str">
        <f>HYPERLINK("http://odejda-optom.org/pictures/cb5a48ba9e2784e9cb667576e768f20d.jpg")</f>
        <v>http://odejda-optom.org/pictures/cb5a48ba9e2784e9cb667576e768f20d.jpg</v>
      </c>
      <c r="E38" s="43"/>
      <c r="F38" s="10">
        <v>1</v>
      </c>
    </row>
    <row r="39" spans="1:6" ht="15" customHeight="1" outlineLevel="1">
      <c r="A39" s="10">
        <v>42719</v>
      </c>
      <c r="B39" s="10" t="s">
        <v>352</v>
      </c>
      <c r="C39" s="10">
        <v>2700</v>
      </c>
      <c r="D39" s="42" t="str">
        <f>HYPERLINK("http://odejda-optom.org/pictures/cb5a48ba9e2784e9cb667576e768f20d.jpg")</f>
        <v>http://odejda-optom.org/pictures/cb5a48ba9e2784e9cb667576e768f20d.jpg</v>
      </c>
      <c r="E39" s="43"/>
      <c r="F39" s="10">
        <v>3</v>
      </c>
    </row>
    <row r="40" spans="1:6" ht="15" customHeight="1" outlineLevel="1">
      <c r="A40" s="10">
        <v>42720</v>
      </c>
      <c r="B40" s="10" t="s">
        <v>353</v>
      </c>
      <c r="C40" s="10">
        <v>2700</v>
      </c>
      <c r="D40" s="42" t="str">
        <f>HYPERLINK("http://odejda-optom.org/pictures/cb5a48ba9e2784e9cb667576e768f20d.jpg")</f>
        <v>http://odejda-optom.org/pictures/cb5a48ba9e2784e9cb667576e768f20d.jpg</v>
      </c>
      <c r="E40" s="43"/>
      <c r="F40" s="10">
        <v>3</v>
      </c>
    </row>
    <row r="41" spans="1:6" ht="15" customHeight="1" outlineLevel="1">
      <c r="A41" s="10">
        <v>46658</v>
      </c>
      <c r="B41" s="10" t="s">
        <v>18</v>
      </c>
      <c r="C41" s="10">
        <v>2700</v>
      </c>
      <c r="D41" s="42" t="str">
        <f>HYPERLINK("http://odejda-optom.org/pictures/0794e152c888887e9d725b19sdgdafgd1f870cce.jpg")</f>
        <v>http://odejda-optom.org/pictures/0794e152c888887e9d725b19sdgdafgd1f870cce.jpg</v>
      </c>
      <c r="E41" s="43"/>
      <c r="F41" s="10">
        <v>1</v>
      </c>
    </row>
    <row r="42" spans="1:6" ht="15" customHeight="1" outlineLevel="1">
      <c r="A42" s="10">
        <v>46661</v>
      </c>
      <c r="B42" s="10" t="s">
        <v>19</v>
      </c>
      <c r="C42" s="10">
        <v>2700</v>
      </c>
      <c r="D42" s="42" t="str">
        <f>HYPERLINK("http://odejda-optom.org/pictures/0794e152c888887e9d725b19sdgdafgd1f870cce.jpg")</f>
        <v>http://odejda-optom.org/pictures/0794e152c888887e9d725b19sdgdafgd1f870cce.jpg</v>
      </c>
      <c r="E42" s="43"/>
      <c r="F42" s="10">
        <v>1</v>
      </c>
    </row>
    <row r="43" spans="1:6" ht="15" customHeight="1" outlineLevel="1">
      <c r="A43" s="10">
        <v>46441</v>
      </c>
      <c r="B43" s="10" t="s">
        <v>230</v>
      </c>
      <c r="C43" s="10">
        <v>2700</v>
      </c>
      <c r="D43" s="42" t="str">
        <f>HYPERLINK("http://odejda-optom.org/pictures/683b2193b039b545758gdfhtyut70cd92d764439.jpg")</f>
        <v>http://odejda-optom.org/pictures/683b2193b039b545758gdfhtyut70cd92d764439.jpg</v>
      </c>
      <c r="E43" s="43"/>
      <c r="F43" s="10">
        <v>1</v>
      </c>
    </row>
    <row r="44" spans="1:6" ht="15" customHeight="1" outlineLevel="1">
      <c r="A44" s="10">
        <v>46531</v>
      </c>
      <c r="B44" s="10" t="s">
        <v>251</v>
      </c>
      <c r="C44" s="10">
        <v>2700</v>
      </c>
      <c r="D44" s="42" t="str">
        <f>HYPERLINK("http://odejda-optom.org/pictures/6ba27eb73612cf5821d74b6asgdhghb3df22b9.jpg")</f>
        <v>http://odejda-optom.org/pictures/6ba27eb73612cf5821d74b6asgdhghb3df22b9.jpg</v>
      </c>
      <c r="E44" s="43"/>
      <c r="F44" s="10">
        <v>1</v>
      </c>
    </row>
    <row r="45" spans="1:6" ht="15" customHeight="1" outlineLevel="1">
      <c r="A45" s="10">
        <v>46461</v>
      </c>
      <c r="B45" s="10" t="s">
        <v>3</v>
      </c>
      <c r="C45" s="10">
        <v>2800</v>
      </c>
      <c r="D45" s="42" t="str">
        <f>HYPERLINK("http://odejda-optom.org/pictures/f67318ad5b7a9b265facdfxgdsagerfbbf912edb.jpg")</f>
        <v>http://odejda-optom.org/pictures/f67318ad5b7a9b265facdfxgdsagerfbbf912edb.jpg</v>
      </c>
      <c r="E45" s="43"/>
      <c r="F45" s="10">
        <v>2</v>
      </c>
    </row>
    <row r="46" spans="1:6" ht="15" customHeight="1" outlineLevel="1">
      <c r="A46" s="10">
        <v>46611</v>
      </c>
      <c r="B46" s="10" t="s">
        <v>4</v>
      </c>
      <c r="C46" s="10">
        <v>2800</v>
      </c>
      <c r="D46" s="42" t="str">
        <f>HYPERLINK("http://odejda-optom.org/pictures/f67318ad5b7a9b265facdfxgdsagerfbbf912edb.jpg")</f>
        <v>http://odejda-optom.org/pictures/f67318ad5b7a9b265facdfxgdsagerfbbf912edb.jpg</v>
      </c>
      <c r="E46" s="43"/>
      <c r="F46" s="10">
        <v>3</v>
      </c>
    </row>
    <row r="47" spans="1:6" ht="15" customHeight="1" outlineLevel="1">
      <c r="A47" s="10">
        <v>46612</v>
      </c>
      <c r="B47" s="10" t="s">
        <v>5</v>
      </c>
      <c r="C47" s="10">
        <v>2800</v>
      </c>
      <c r="D47" s="42" t="str">
        <f>HYPERLINK("http://odejda-optom.org/pictures/f67318ad5b7a9b265facdfxgdsagerfbbf912edb.jpg")</f>
        <v>http://odejda-optom.org/pictures/f67318ad5b7a9b265facdfxgdsagerfbbf912edb.jpg</v>
      </c>
      <c r="E47" s="43"/>
      <c r="F47" s="10">
        <v>1</v>
      </c>
    </row>
    <row r="48" spans="1:6" ht="15" customHeight="1" outlineLevel="1">
      <c r="A48" s="10">
        <v>46613</v>
      </c>
      <c r="B48" s="10" t="s">
        <v>6</v>
      </c>
      <c r="C48" s="10">
        <v>2800</v>
      </c>
      <c r="D48" s="42" t="str">
        <f>HYPERLINK("http://odejda-optom.org/pictures/f67318ad5b7a9b265facdfxgdsagerfbbf912edb.jpg")</f>
        <v>http://odejda-optom.org/pictures/f67318ad5b7a9b265facdfxgdsagerfbbf912edb.jpg</v>
      </c>
      <c r="E48" s="43"/>
      <c r="F48" s="10">
        <v>2</v>
      </c>
    </row>
    <row r="49" spans="1:6" ht="15" customHeight="1" outlineLevel="1">
      <c r="A49" s="10">
        <v>46614</v>
      </c>
      <c r="B49" s="10" t="s">
        <v>7</v>
      </c>
      <c r="C49" s="10">
        <v>2800</v>
      </c>
      <c r="D49" s="42" t="str">
        <f>HYPERLINK("http://odejda-optom.org/pictures/f67318ad5b7a9b265facdfxgdsagerfbbf912edb.jpg")</f>
        <v>http://odejda-optom.org/pictures/f67318ad5b7a9b265facdfxgdsagerfbbf912edb.jpg</v>
      </c>
      <c r="E49" s="43"/>
      <c r="F49" s="10">
        <v>2</v>
      </c>
    </row>
    <row r="50" spans="1:6" ht="15" customHeight="1" outlineLevel="1">
      <c r="A50" s="10">
        <v>46646</v>
      </c>
      <c r="B50" s="10" t="s">
        <v>8</v>
      </c>
      <c r="C50" s="10">
        <v>2800</v>
      </c>
      <c r="D50" s="42" t="str">
        <f>HYPERLINK("http://odejda-optom.org/pictures/9a503ee7153e13a1129ded77sdgsg6192576d.jpg")</f>
        <v>http://odejda-optom.org/pictures/9a503ee7153e13a1129ded77sdgsg6192576d.jpg</v>
      </c>
      <c r="E50" s="43"/>
      <c r="F50" s="10">
        <v>7</v>
      </c>
    </row>
    <row r="51" spans="1:6" ht="15" customHeight="1" outlineLevel="1">
      <c r="A51" s="10">
        <v>46647</v>
      </c>
      <c r="B51" s="10" t="s">
        <v>9</v>
      </c>
      <c r="C51" s="10">
        <v>2800</v>
      </c>
      <c r="D51" s="42" t="str">
        <f>HYPERLINK("http://odejda-optom.org/pictures/9a503ee7153e13a1129ded77sdgsg6192576d.jpg")</f>
        <v>http://odejda-optom.org/pictures/9a503ee7153e13a1129ded77sdgsg6192576d.jpg</v>
      </c>
      <c r="E51" s="43"/>
      <c r="F51" s="10">
        <v>7</v>
      </c>
    </row>
    <row r="52" spans="1:6" ht="15" customHeight="1" outlineLevel="1">
      <c r="A52" s="10">
        <v>46648</v>
      </c>
      <c r="B52" s="10" t="s">
        <v>10</v>
      </c>
      <c r="C52" s="10">
        <v>2800</v>
      </c>
      <c r="D52" s="42" t="str">
        <f>HYPERLINK("http://odejda-optom.org/pictures/9a503ee7153e13a1129ded77sdgsg6192576d.jpg")</f>
        <v>http://odejda-optom.org/pictures/9a503ee7153e13a1129ded77sdgsg6192576d.jpg</v>
      </c>
      <c r="E52" s="43"/>
      <c r="F52" s="10">
        <v>7</v>
      </c>
    </row>
    <row r="53" spans="1:6" ht="15" customHeight="1" outlineLevel="1">
      <c r="A53" s="10">
        <v>46649</v>
      </c>
      <c r="B53" s="10" t="s">
        <v>11</v>
      </c>
      <c r="C53" s="10">
        <v>2800</v>
      </c>
      <c r="D53" s="42" t="str">
        <f>HYPERLINK("http://odejda-optom.org/pictures/9a503ee7153e13a1129ded77sdgsg6192576d.jpg")</f>
        <v>http://odejda-optom.org/pictures/9a503ee7153e13a1129ded77sdgsg6192576d.jpg</v>
      </c>
      <c r="E53" s="43"/>
      <c r="F53" s="10">
        <v>8</v>
      </c>
    </row>
    <row r="54" spans="1:6" ht="15" customHeight="1" outlineLevel="1">
      <c r="A54" s="10">
        <v>46650</v>
      </c>
      <c r="B54" s="10" t="s">
        <v>12</v>
      </c>
      <c r="C54" s="10">
        <v>2800</v>
      </c>
      <c r="D54" s="42" t="str">
        <f>HYPERLINK("http://odejda-optom.org/pictures/9a503ee7153e13a1129ded77sdgsg6192576d.jpg")</f>
        <v>http://odejda-optom.org/pictures/9a503ee7153e13a1129ded77sdgsg6192576d.jpg</v>
      </c>
      <c r="E54" s="43"/>
      <c r="F54" s="10">
        <v>8</v>
      </c>
    </row>
    <row r="55" spans="1:6" ht="15" customHeight="1" outlineLevel="1">
      <c r="A55" s="10">
        <v>40910</v>
      </c>
      <c r="B55" s="10" t="s">
        <v>541</v>
      </c>
      <c r="C55" s="10">
        <v>2800</v>
      </c>
      <c r="D55" s="42" t="str">
        <f>HYPERLINK("http://odejda-optom.org/pictures/e279f76d173d3debf843e6bec92e5515.jpg")</f>
        <v>http://odejda-optom.org/pictures/e279f76d173d3debf843e6bec92e5515.jpg</v>
      </c>
      <c r="E55" s="43"/>
      <c r="F55" s="10">
        <v>1</v>
      </c>
    </row>
    <row r="56" spans="1:6" ht="15" customHeight="1" outlineLevel="1">
      <c r="A56" s="10">
        <v>40911</v>
      </c>
      <c r="B56" s="10" t="s">
        <v>542</v>
      </c>
      <c r="C56" s="10">
        <v>2800</v>
      </c>
      <c r="D56" s="42" t="str">
        <f>HYPERLINK("http://odejda-optom.org/pictures/e279f76d173d3debf843e6bec92e5515.jpg")</f>
        <v>http://odejda-optom.org/pictures/e279f76d173d3debf843e6bec92e5515.jpg</v>
      </c>
      <c r="E56" s="43"/>
      <c r="F56" s="10">
        <v>1</v>
      </c>
    </row>
    <row r="57" spans="1:6" ht="15" customHeight="1" outlineLevel="1">
      <c r="A57" s="10">
        <v>40912</v>
      </c>
      <c r="B57" s="10" t="s">
        <v>543</v>
      </c>
      <c r="C57" s="10">
        <v>2800</v>
      </c>
      <c r="D57" s="42" t="str">
        <f>HYPERLINK("http://odejda-optom.org/pictures/e279f76d173d3debf843e6bec92e5515.jpg")</f>
        <v>http://odejda-optom.org/pictures/e279f76d173d3debf843e6bec92e5515.jpg</v>
      </c>
      <c r="E57" s="43"/>
      <c r="F57" s="10">
        <v>1</v>
      </c>
    </row>
    <row r="58" spans="1:6" ht="15" customHeight="1" outlineLevel="1">
      <c r="A58" s="10">
        <v>40914</v>
      </c>
      <c r="B58" s="10" t="s">
        <v>544</v>
      </c>
      <c r="C58" s="10">
        <v>2800</v>
      </c>
      <c r="D58" s="42" t="str">
        <f>HYPERLINK("http://odejda-optom.org/pictures/e279f76d173d3debf843e6bec92e5515.jpg")</f>
        <v>http://odejda-optom.org/pictures/e279f76d173d3debf843e6bec92e5515.jpg</v>
      </c>
      <c r="E58" s="43"/>
      <c r="F58" s="10">
        <v>1</v>
      </c>
    </row>
    <row r="59" spans="1:6" ht="15" customHeight="1" outlineLevel="1">
      <c r="A59" s="10">
        <v>41378</v>
      </c>
      <c r="B59" s="10" t="s">
        <v>660</v>
      </c>
      <c r="C59" s="10">
        <v>2800</v>
      </c>
      <c r="D59" s="42" t="str">
        <f>HYPERLINK("http://odejda-optom.org/pictures/d618e326ffbc764eae83c7f67ec0048c.jpg")</f>
        <v>http://odejda-optom.org/pictures/d618e326ffbc764eae83c7f67ec0048c.jpg</v>
      </c>
      <c r="E59" s="43"/>
      <c r="F59" s="10">
        <v>15</v>
      </c>
    </row>
    <row r="60" spans="1:6" ht="15" customHeight="1" outlineLevel="1">
      <c r="A60" s="10">
        <v>41379</v>
      </c>
      <c r="B60" s="10" t="s">
        <v>661</v>
      </c>
      <c r="C60" s="10">
        <v>2800</v>
      </c>
      <c r="D60" s="42" t="str">
        <f>HYPERLINK("http://odejda-optom.org/pictures/d618e326ffbc764eae83c7f67ec0048c.jpg")</f>
        <v>http://odejda-optom.org/pictures/d618e326ffbc764eae83c7f67ec0048c.jpg</v>
      </c>
      <c r="E60" s="43"/>
      <c r="F60" s="10">
        <v>15</v>
      </c>
    </row>
    <row r="61" spans="1:6" ht="15" customHeight="1" outlineLevel="1">
      <c r="A61" s="10">
        <v>41380</v>
      </c>
      <c r="B61" s="10" t="s">
        <v>662</v>
      </c>
      <c r="C61" s="10">
        <v>2800</v>
      </c>
      <c r="D61" s="42" t="str">
        <f>HYPERLINK("http://odejda-optom.org/pictures/d618e326ffbc764eae83c7f67ec0048c.jpg")</f>
        <v>http://odejda-optom.org/pictures/d618e326ffbc764eae83c7f67ec0048c.jpg</v>
      </c>
      <c r="E61" s="43"/>
      <c r="F61" s="10">
        <v>12</v>
      </c>
    </row>
    <row r="62" spans="1:6" ht="15" customHeight="1" outlineLevel="1">
      <c r="A62" s="10">
        <v>41381</v>
      </c>
      <c r="B62" s="10" t="s">
        <v>663</v>
      </c>
      <c r="C62" s="10">
        <v>2800</v>
      </c>
      <c r="D62" s="42" t="str">
        <f>HYPERLINK("http://odejda-optom.org/pictures/d618e326ffbc764eae83c7f67ec0048c.jpg")</f>
        <v>http://odejda-optom.org/pictures/d618e326ffbc764eae83c7f67ec0048c.jpg</v>
      </c>
      <c r="E62" s="43"/>
      <c r="F62" s="10">
        <v>13</v>
      </c>
    </row>
    <row r="63" spans="1:6" ht="15" customHeight="1" outlineLevel="1">
      <c r="A63" s="10">
        <v>46356</v>
      </c>
      <c r="B63" s="10" t="s">
        <v>775</v>
      </c>
      <c r="C63" s="10">
        <v>2800</v>
      </c>
      <c r="D63" s="42" t="str">
        <f>HYPERLINK("http://odejda-optom.org/pictures/xdftvdrts365svsd.jpg")</f>
        <v>http://odejda-optom.org/pictures/xdftvdrts365svsd.jpg</v>
      </c>
      <c r="E63" s="43"/>
      <c r="F63" s="10">
        <v>2</v>
      </c>
    </row>
    <row r="64" spans="1:6" ht="15" customHeight="1">
      <c r="A64" s="10">
        <v>46616</v>
      </c>
      <c r="B64" s="10" t="s">
        <v>1141</v>
      </c>
      <c r="C64" s="10">
        <v>2900</v>
      </c>
      <c r="D64" s="42" t="s">
        <v>1142</v>
      </c>
      <c r="E64" s="41"/>
      <c r="F64" s="10">
        <v>1</v>
      </c>
    </row>
    <row r="65" spans="1:6" ht="15" customHeight="1">
      <c r="A65" s="10">
        <v>46617</v>
      </c>
      <c r="B65" s="10" t="s">
        <v>1143</v>
      </c>
      <c r="C65" s="10">
        <v>2900</v>
      </c>
      <c r="D65" s="42" t="s">
        <v>1142</v>
      </c>
      <c r="E65" s="41"/>
      <c r="F65" s="10">
        <v>2</v>
      </c>
    </row>
    <row r="66" spans="1:6" ht="15" customHeight="1">
      <c r="A66" s="10">
        <v>46618</v>
      </c>
      <c r="B66" s="10" t="s">
        <v>1144</v>
      </c>
      <c r="C66" s="10">
        <v>2900</v>
      </c>
      <c r="D66" s="42" t="s">
        <v>1142</v>
      </c>
      <c r="E66" s="41"/>
      <c r="F66" s="10">
        <v>2</v>
      </c>
    </row>
    <row r="67" spans="1:6" ht="15" customHeight="1">
      <c r="A67" s="10">
        <v>46619</v>
      </c>
      <c r="B67" s="10" t="s">
        <v>1145</v>
      </c>
      <c r="C67" s="10">
        <v>2900</v>
      </c>
      <c r="D67" s="42" t="s">
        <v>1142</v>
      </c>
      <c r="E67" s="41"/>
      <c r="F67" s="10">
        <v>1</v>
      </c>
    </row>
    <row r="68" spans="1:6" ht="15" customHeight="1">
      <c r="A68" s="10">
        <v>46620</v>
      </c>
      <c r="B68" s="10" t="s">
        <v>1146</v>
      </c>
      <c r="C68" s="10">
        <v>2900</v>
      </c>
      <c r="D68" s="42" t="s">
        <v>1142</v>
      </c>
      <c r="E68" s="41"/>
      <c r="F68" s="10">
        <v>1</v>
      </c>
    </row>
    <row r="69" spans="1:6" ht="15" customHeight="1" outlineLevel="1">
      <c r="A69" s="10">
        <v>46640</v>
      </c>
      <c r="B69" s="10" t="s">
        <v>13</v>
      </c>
      <c r="C69" s="10">
        <v>2900</v>
      </c>
      <c r="D69" s="42" t="str">
        <f>HYPERLINK("http://odejda-optom.org/pictures/6a868cdc1184ed317d1f9eafsaff9ebd9935.jpg")</f>
        <v>http://odejda-optom.org/pictures/6a868cdc1184ed317d1f9eafsaff9ebd9935.jpg</v>
      </c>
      <c r="E69" s="43"/>
      <c r="F69" s="10">
        <v>6</v>
      </c>
    </row>
    <row r="70" spans="1:6" ht="15" customHeight="1" outlineLevel="1">
      <c r="A70" s="10">
        <v>46641</v>
      </c>
      <c r="B70" s="10" t="s">
        <v>14</v>
      </c>
      <c r="C70" s="10">
        <v>2900</v>
      </c>
      <c r="D70" s="42" t="str">
        <f>HYPERLINK("http://odejda-optom.org/pictures/6a868cdc1184ed317d1f9eafsaff9ebd9935.jpg")</f>
        <v>http://odejda-optom.org/pictures/6a868cdc1184ed317d1f9eafsaff9ebd9935.jpg</v>
      </c>
      <c r="E70" s="43"/>
      <c r="F70" s="10">
        <v>7</v>
      </c>
    </row>
    <row r="71" spans="1:6" ht="15" customHeight="1" outlineLevel="1">
      <c r="A71" s="10">
        <v>46642</v>
      </c>
      <c r="B71" s="10" t="s">
        <v>15</v>
      </c>
      <c r="C71" s="10">
        <v>2900</v>
      </c>
      <c r="D71" s="42" t="str">
        <f>HYPERLINK("http://odejda-optom.org/pictures/6a868cdc1184ed317d1f9eafsaff9ebd9935.jpg")</f>
        <v>http://odejda-optom.org/pictures/6a868cdc1184ed317d1f9eafsaff9ebd9935.jpg</v>
      </c>
      <c r="E71" s="43"/>
      <c r="F71" s="10">
        <v>5</v>
      </c>
    </row>
    <row r="72" spans="1:6" ht="15" customHeight="1" outlineLevel="1">
      <c r="A72" s="10">
        <v>46643</v>
      </c>
      <c r="B72" s="10" t="s">
        <v>16</v>
      </c>
      <c r="C72" s="10">
        <v>2900</v>
      </c>
      <c r="D72" s="42" t="str">
        <f>HYPERLINK("http://odejda-optom.org/pictures/6a868cdc1184ed317d1f9eafsaff9ebd9935.jpg")</f>
        <v>http://odejda-optom.org/pictures/6a868cdc1184ed317d1f9eafsaff9ebd9935.jpg</v>
      </c>
      <c r="E72" s="43"/>
      <c r="F72" s="10">
        <v>7</v>
      </c>
    </row>
    <row r="73" spans="1:6" ht="15" customHeight="1" outlineLevel="1">
      <c r="A73" s="10">
        <v>46644</v>
      </c>
      <c r="B73" s="10" t="s">
        <v>17</v>
      </c>
      <c r="C73" s="10">
        <v>2900</v>
      </c>
      <c r="D73" s="42" t="str">
        <f>HYPERLINK("http://odejda-optom.org/pictures/6a868cdc1184ed317d1f9eafsaff9ebd9935.jpg")</f>
        <v>http://odejda-optom.org/pictures/6a868cdc1184ed317d1f9eafsaff9ebd9935.jpg</v>
      </c>
      <c r="E73" s="43"/>
      <c r="F73" s="10">
        <v>6</v>
      </c>
    </row>
    <row r="74" spans="1:28" ht="15" customHeight="1" outlineLevel="1">
      <c r="A74" s="11">
        <v>42826</v>
      </c>
      <c r="B74" s="11" t="s">
        <v>20</v>
      </c>
      <c r="C74" s="11">
        <v>2900</v>
      </c>
      <c r="D74" s="42" t="str">
        <f>HYPERLINK("http://odejda-optom.org/pictures/17c4a9e00299b50c2856a0b7d53cea1f.jpg")</f>
        <v>http://odejda-optom.org/pictures/17c4a9e00299b50c2856a0b7d53cea1f.jpg</v>
      </c>
      <c r="E74" s="48"/>
      <c r="F74" s="12">
        <v>1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6" ht="15" customHeight="1" outlineLevel="1">
      <c r="A75" s="10">
        <v>44493</v>
      </c>
      <c r="B75" s="10" t="s">
        <v>616</v>
      </c>
      <c r="C75" s="10">
        <v>2900</v>
      </c>
      <c r="D75" s="42" t="str">
        <f>HYPERLINK("http://odejda-optom.org/pictures/5d18fc0c4b0aaadaf38sfrwsfw849556f842481.jpg")</f>
        <v>http://odejda-optom.org/pictures/5d18fc0c4b0aaadaf38sfrwsfw849556f842481.jpg</v>
      </c>
      <c r="E75" s="43"/>
      <c r="F75" s="10">
        <v>2</v>
      </c>
    </row>
    <row r="76" spans="1:6" ht="15" customHeight="1" outlineLevel="1">
      <c r="A76" s="10">
        <v>44489</v>
      </c>
      <c r="B76" s="10" t="s">
        <v>617</v>
      </c>
      <c r="C76" s="10">
        <v>2900</v>
      </c>
      <c r="D76" s="42" t="str">
        <f>HYPERLINK("http://odejda-optom.org/pictures/df35b9a684922a4431886asdada328dbcb0c950.jpg")</f>
        <v>http://odejda-optom.org/pictures/df35b9a684922a4431886asdada328dbcb0c950.jpg</v>
      </c>
      <c r="E76" s="43"/>
      <c r="F76" s="10">
        <v>3</v>
      </c>
    </row>
    <row r="77" spans="1:6" ht="15" customHeight="1" outlineLevel="1">
      <c r="A77" s="10">
        <v>44494</v>
      </c>
      <c r="B77" s="10" t="s">
        <v>618</v>
      </c>
      <c r="C77" s="10">
        <v>2900</v>
      </c>
      <c r="D77" s="42" t="str">
        <f>HYPERLINK("http://odejda-optom.org/pictures/5d18fc0c4b0aaadaf38sfrwsfw849556f842481.jpg")</f>
        <v>http://odejda-optom.org/pictures/5d18fc0c4b0aaadaf38sfrwsfw849556f842481.jpg</v>
      </c>
      <c r="E77" s="43"/>
      <c r="F77" s="10">
        <v>1</v>
      </c>
    </row>
    <row r="78" spans="1:6" ht="15" customHeight="1" outlineLevel="1">
      <c r="A78" s="10">
        <v>44490</v>
      </c>
      <c r="B78" s="10" t="s">
        <v>619</v>
      </c>
      <c r="C78" s="10">
        <v>2900</v>
      </c>
      <c r="D78" s="42" t="str">
        <f>HYPERLINK("http://odejda-optom.org/pictures/df35b9a684922a4431886asdada328dbcb0c950.jpg")</f>
        <v>http://odejda-optom.org/pictures/df35b9a684922a4431886asdada328dbcb0c950.jpg</v>
      </c>
      <c r="E78" s="43"/>
      <c r="F78" s="10">
        <v>1</v>
      </c>
    </row>
    <row r="79" spans="1:6" ht="15" customHeight="1" outlineLevel="1">
      <c r="A79" s="10">
        <v>44495</v>
      </c>
      <c r="B79" s="10" t="s">
        <v>620</v>
      </c>
      <c r="C79" s="10">
        <v>2900</v>
      </c>
      <c r="D79" s="42" t="str">
        <f>HYPERLINK("http://odejda-optom.org/pictures/5d18fc0c4b0aaadaf38sfrwsfw849556f842481.jpg")</f>
        <v>http://odejda-optom.org/pictures/5d18fc0c4b0aaadaf38sfrwsfw849556f842481.jpg</v>
      </c>
      <c r="E79" s="43"/>
      <c r="F79" s="10">
        <v>2</v>
      </c>
    </row>
    <row r="80" spans="1:6" ht="15" customHeight="1" outlineLevel="1">
      <c r="A80" s="10">
        <v>44491</v>
      </c>
      <c r="B80" s="10" t="s">
        <v>621</v>
      </c>
      <c r="C80" s="10">
        <v>2900</v>
      </c>
      <c r="D80" s="42" t="str">
        <f>HYPERLINK("http://odejda-optom.org/pictures/df35b9a684922a4431886asdada328dbcb0c950.jpg")</f>
        <v>http://odejda-optom.org/pictures/df35b9a684922a4431886asdada328dbcb0c950.jpg</v>
      </c>
      <c r="E80" s="43"/>
      <c r="F80" s="10">
        <v>2</v>
      </c>
    </row>
    <row r="81" spans="1:6" ht="15" customHeight="1" outlineLevel="1">
      <c r="A81" s="10">
        <v>44496</v>
      </c>
      <c r="B81" s="10" t="s">
        <v>622</v>
      </c>
      <c r="C81" s="10">
        <v>2900</v>
      </c>
      <c r="D81" s="42" t="str">
        <f>HYPERLINK("http://odejda-optom.org/pictures/5d18fc0c4b0aaadaf38sfrwsfw849556f842481.jpg")</f>
        <v>http://odejda-optom.org/pictures/5d18fc0c4b0aaadaf38sfrwsfw849556f842481.jpg</v>
      </c>
      <c r="E81" s="43"/>
      <c r="F81" s="10">
        <v>3</v>
      </c>
    </row>
    <row r="82" spans="1:6" ht="15" customHeight="1" outlineLevel="1">
      <c r="A82" s="10">
        <v>44492</v>
      </c>
      <c r="B82" s="10" t="s">
        <v>623</v>
      </c>
      <c r="C82" s="10">
        <v>2900</v>
      </c>
      <c r="D82" s="42" t="str">
        <f>HYPERLINK("http://odejda-optom.org/pictures/df35b9a684922a4431886asdada328dbcb0c950.jpg")</f>
        <v>http://odejda-optom.org/pictures/df35b9a684922a4431886asdada328dbcb0c950.jpg</v>
      </c>
      <c r="E82" s="43"/>
      <c r="F82" s="10">
        <v>1</v>
      </c>
    </row>
    <row r="83" spans="1:6" ht="15" customHeight="1" outlineLevel="1">
      <c r="A83" s="10">
        <v>44497</v>
      </c>
      <c r="B83" s="10" t="s">
        <v>624</v>
      </c>
      <c r="C83" s="10">
        <v>2900</v>
      </c>
      <c r="D83" s="42" t="str">
        <f>HYPERLINK("http://odejda-optom.org/pictures/5d18fc0c4b0aaadaf38sfrwsfw849556f842481.jpg")</f>
        <v>http://odejda-optom.org/pictures/5d18fc0c4b0aaadaf38sfrwsfw849556f842481.jpg</v>
      </c>
      <c r="E83" s="43"/>
      <c r="F83" s="10">
        <v>1</v>
      </c>
    </row>
    <row r="84" spans="1:6" ht="15" customHeight="1" outlineLevel="1">
      <c r="A84" s="10">
        <v>40694</v>
      </c>
      <c r="B84" s="10" t="s">
        <v>697</v>
      </c>
      <c r="C84" s="10">
        <v>2900</v>
      </c>
      <c r="D84" s="42" t="str">
        <f>HYPERLINK("http://odejda-optom.org/pictures/faa21c507a7c8ad73e2af91df8fd2635.jpg")</f>
        <v>http://odejda-optom.org/pictures/faa21c507a7c8ad73e2af91df8fd2635.jpg</v>
      </c>
      <c r="E84" s="43"/>
      <c r="F84" s="10">
        <v>1</v>
      </c>
    </row>
    <row r="85" spans="1:6" ht="15" customHeight="1" outlineLevel="1">
      <c r="A85" s="10">
        <v>40695</v>
      </c>
      <c r="B85" s="10" t="s">
        <v>698</v>
      </c>
      <c r="C85" s="10">
        <v>2900</v>
      </c>
      <c r="D85" s="42" t="str">
        <f>HYPERLINK("http://odejda-optom.org/pictures/faa21c507a7c8ad73e2af91df8fd2635.jpg")</f>
        <v>http://odejda-optom.org/pictures/faa21c507a7c8ad73e2af91df8fd2635.jpg</v>
      </c>
      <c r="E85" s="43"/>
      <c r="F85" s="10">
        <v>1</v>
      </c>
    </row>
    <row r="86" spans="1:6" ht="15" customHeight="1" outlineLevel="1">
      <c r="A86" s="10">
        <v>40696</v>
      </c>
      <c r="B86" s="10" t="s">
        <v>699</v>
      </c>
      <c r="C86" s="10">
        <v>2900</v>
      </c>
      <c r="D86" s="42" t="str">
        <f>HYPERLINK("http://odejda-optom.org/pictures/faa21c507a7c8ad73e2af91df8fd2635.jpg")</f>
        <v>http://odejda-optom.org/pictures/faa21c507a7c8ad73e2af91df8fd2635.jpg</v>
      </c>
      <c r="E86" s="43"/>
      <c r="F86" s="10">
        <v>1</v>
      </c>
    </row>
    <row r="87" spans="1:6" ht="15" customHeight="1" outlineLevel="1">
      <c r="A87" s="10">
        <v>40697</v>
      </c>
      <c r="B87" s="10" t="s">
        <v>700</v>
      </c>
      <c r="C87" s="10">
        <v>2900</v>
      </c>
      <c r="D87" s="42" t="str">
        <f>HYPERLINK("http://odejda-optom.org/pictures/faa21c507a7c8ad73e2af91df8fd2635.jpg")</f>
        <v>http://odejda-optom.org/pictures/faa21c507a7c8ad73e2af91df8fd2635.jpg</v>
      </c>
      <c r="E87" s="43"/>
      <c r="F87" s="10">
        <v>4</v>
      </c>
    </row>
    <row r="88" spans="1:6" ht="15" customHeight="1" outlineLevel="1">
      <c r="A88" s="10">
        <v>40698</v>
      </c>
      <c r="B88" s="10" t="s">
        <v>701</v>
      </c>
      <c r="C88" s="10">
        <v>2900</v>
      </c>
      <c r="D88" s="42" t="str">
        <f>HYPERLINK("http://odejda-optom.org/pictures/faa21c507a7c8ad73e2af91df8fd2635.jpg")</f>
        <v>http://odejda-optom.org/pictures/faa21c507a7c8ad73e2af91df8fd2635.jpg</v>
      </c>
      <c r="E88" s="43"/>
      <c r="F88" s="10">
        <v>3</v>
      </c>
    </row>
    <row r="89" spans="1:6" ht="15" customHeight="1" outlineLevel="1">
      <c r="A89" s="10">
        <v>44530</v>
      </c>
      <c r="B89" s="10" t="s">
        <v>625</v>
      </c>
      <c r="C89" s="10">
        <v>2950</v>
      </c>
      <c r="D89" s="42" t="str">
        <f>HYPERLINK("http://odejda-optom.org/pictures/0cfff6fda32f3f6128453sdrfv0d10d9d5d4a.jpg")</f>
        <v>http://odejda-optom.org/pictures/0cfff6fda32f3f6128453sdrfv0d10d9d5d4a.jpg</v>
      </c>
      <c r="E89" s="43"/>
      <c r="F89" s="10">
        <v>6</v>
      </c>
    </row>
    <row r="90" spans="1:6" ht="15" customHeight="1" outlineLevel="1">
      <c r="A90" s="10">
        <v>44535</v>
      </c>
      <c r="B90" s="10" t="s">
        <v>626</v>
      </c>
      <c r="C90" s="10">
        <v>2950</v>
      </c>
      <c r="D90" s="42" t="str">
        <f>HYPERLINK("http://odejda-optom.org/pictures/7f338c7dbabde05ea5fjhilkui086aa5fbb7.jpg")</f>
        <v>http://odejda-optom.org/pictures/7f338c7dbabde05ea5fjhilkui086aa5fbb7.jpg</v>
      </c>
      <c r="E90" s="43"/>
      <c r="F90" s="10">
        <v>4</v>
      </c>
    </row>
    <row r="91" spans="1:6" ht="15" customHeight="1" outlineLevel="1">
      <c r="A91" s="10">
        <v>44531</v>
      </c>
      <c r="B91" s="10" t="s">
        <v>627</v>
      </c>
      <c r="C91" s="10">
        <v>2950</v>
      </c>
      <c r="D91" s="42" t="str">
        <f>HYPERLINK("http://odejda-optom.org/pictures/0cfff6fda32f3f6128453sdrfv0d10d9d5d4a.jpg")</f>
        <v>http://odejda-optom.org/pictures/0cfff6fda32f3f6128453sdrfv0d10d9d5d4a.jpg</v>
      </c>
      <c r="E91" s="43"/>
      <c r="F91" s="10">
        <v>6</v>
      </c>
    </row>
    <row r="92" spans="1:6" ht="15" customHeight="1" outlineLevel="1">
      <c r="A92" s="10">
        <v>44536</v>
      </c>
      <c r="B92" s="10" t="s">
        <v>628</v>
      </c>
      <c r="C92" s="10">
        <v>2950</v>
      </c>
      <c r="D92" s="42" t="str">
        <f>HYPERLINK("http://odejda-optom.org/pictures/7f338c7dbabde05ea5fjhilkui086aa5fbb7.jpg")</f>
        <v>http://odejda-optom.org/pictures/7f338c7dbabde05ea5fjhilkui086aa5fbb7.jpg</v>
      </c>
      <c r="E92" s="43"/>
      <c r="F92" s="10">
        <v>6</v>
      </c>
    </row>
    <row r="93" spans="1:6" ht="15" customHeight="1" outlineLevel="1">
      <c r="A93" s="10">
        <v>44532</v>
      </c>
      <c r="B93" s="10" t="s">
        <v>629</v>
      </c>
      <c r="C93" s="10">
        <v>2950</v>
      </c>
      <c r="D93" s="42" t="str">
        <f>HYPERLINK("http://odejda-optom.org/pictures/0cfff6fda32f3f6128453sdrfv0d10d9d5d4a.jpg")</f>
        <v>http://odejda-optom.org/pictures/0cfff6fda32f3f6128453sdrfv0d10d9d5d4a.jpg</v>
      </c>
      <c r="E93" s="43"/>
      <c r="F93" s="10">
        <v>6</v>
      </c>
    </row>
    <row r="94" spans="1:6" ht="15" customHeight="1" outlineLevel="1">
      <c r="A94" s="10">
        <v>44537</v>
      </c>
      <c r="B94" s="10" t="s">
        <v>630</v>
      </c>
      <c r="C94" s="10">
        <v>2950</v>
      </c>
      <c r="D94" s="42" t="str">
        <f>HYPERLINK("http://odejda-optom.org/pictures/7f338c7dbabde05ea5fjhilkui086aa5fbb7.jpg")</f>
        <v>http://odejda-optom.org/pictures/7f338c7dbabde05ea5fjhilkui086aa5fbb7.jpg</v>
      </c>
      <c r="E94" s="43"/>
      <c r="F94" s="10">
        <v>5</v>
      </c>
    </row>
    <row r="95" spans="1:6" ht="15" customHeight="1" outlineLevel="1">
      <c r="A95" s="10">
        <v>44533</v>
      </c>
      <c r="B95" s="10" t="s">
        <v>631</v>
      </c>
      <c r="C95" s="10">
        <v>2950</v>
      </c>
      <c r="D95" s="42" t="str">
        <f>HYPERLINK("http://odejda-optom.org/pictures/0cfff6fda32f3f6128453sdrfv0d10d9d5d4a.jpg")</f>
        <v>http://odejda-optom.org/pictures/0cfff6fda32f3f6128453sdrfv0d10d9d5d4a.jpg</v>
      </c>
      <c r="E95" s="43"/>
      <c r="F95" s="10">
        <v>7</v>
      </c>
    </row>
    <row r="96" spans="1:6" ht="15" customHeight="1" outlineLevel="1">
      <c r="A96" s="10">
        <v>44538</v>
      </c>
      <c r="B96" s="10" t="s">
        <v>632</v>
      </c>
      <c r="C96" s="10">
        <v>2950</v>
      </c>
      <c r="D96" s="42" t="str">
        <f>HYPERLINK("http://odejda-optom.org/pictures/7f338c7dbabde05ea5fjhilkui086aa5fbb7.jpg")</f>
        <v>http://odejda-optom.org/pictures/7f338c7dbabde05ea5fjhilkui086aa5fbb7.jpg</v>
      </c>
      <c r="E96" s="43"/>
      <c r="F96" s="10">
        <v>4</v>
      </c>
    </row>
    <row r="97" spans="1:6" ht="15" customHeight="1" outlineLevel="1">
      <c r="A97" s="10">
        <v>44534</v>
      </c>
      <c r="B97" s="10" t="s">
        <v>633</v>
      </c>
      <c r="C97" s="10">
        <v>2950</v>
      </c>
      <c r="D97" s="42" t="str">
        <f>HYPERLINK("http://odejda-optom.org/pictures/0cfff6fda32f3f6128453sdrfv0d10d9d5d4a.jpg")</f>
        <v>http://odejda-optom.org/pictures/0cfff6fda32f3f6128453sdrfv0d10d9d5d4a.jpg</v>
      </c>
      <c r="E97" s="43"/>
      <c r="F97" s="10">
        <v>5</v>
      </c>
    </row>
    <row r="98" spans="1:6" ht="15" customHeight="1" outlineLevel="1">
      <c r="A98" s="10">
        <v>44539</v>
      </c>
      <c r="B98" s="10" t="s">
        <v>634</v>
      </c>
      <c r="C98" s="10">
        <v>2950</v>
      </c>
      <c r="D98" s="42" t="str">
        <f>HYPERLINK("http://odejda-optom.org/pictures/7f338c7dbabde05ea5fjhilkui086aa5fbb7.jpg")</f>
        <v>http://odejda-optom.org/pictures/7f338c7dbabde05ea5fjhilkui086aa5fbb7.jpg</v>
      </c>
      <c r="E98" s="43"/>
      <c r="F98" s="10">
        <v>4</v>
      </c>
    </row>
    <row r="99" spans="1:6" ht="15" customHeight="1" outlineLevel="1">
      <c r="A99" s="10">
        <v>26331</v>
      </c>
      <c r="B99" s="10" t="s">
        <v>823</v>
      </c>
      <c r="C99" s="10">
        <v>2950</v>
      </c>
      <c r="D99" s="42" t="str">
        <f>HYPERLINK("http://odejda-optom.org/pictures/112-112-1.jpg")</f>
        <v>http://odejda-optom.org/pictures/112-112-1.jpg</v>
      </c>
      <c r="E99" s="43"/>
      <c r="F99" s="10">
        <v>1</v>
      </c>
    </row>
    <row r="100" spans="1:6" ht="15" customHeight="1" outlineLevel="1">
      <c r="A100" s="10">
        <v>44510</v>
      </c>
      <c r="B100" s="10" t="s">
        <v>568</v>
      </c>
      <c r="C100" s="10">
        <v>2950</v>
      </c>
      <c r="D100" s="42" t="str">
        <f>HYPERLINK("http://odejda-optom.org/pictures/5f99d21d8e1c48a3ef7tvwetr4326b8c3eecefaa3.jpg")</f>
        <v>http://odejda-optom.org/pictures/5f99d21d8e1c48a3ef7tvwetr4326b8c3eecefaa3.jpg</v>
      </c>
      <c r="E100" s="43"/>
      <c r="F100" s="10">
        <v>1</v>
      </c>
    </row>
    <row r="101" spans="1:6" ht="15" customHeight="1" outlineLevel="1">
      <c r="A101" s="10">
        <v>44511</v>
      </c>
      <c r="B101" s="10" t="s">
        <v>569</v>
      </c>
      <c r="C101" s="10">
        <v>2950</v>
      </c>
      <c r="D101" s="42" t="str">
        <f>HYPERLINK("http://odejda-optom.org/pictures/5f99d21d8e1c48a3ef7tvwetr4326b8c3eecefaa3.jpg")</f>
        <v>http://odejda-optom.org/pictures/5f99d21d8e1c48a3ef7tvwetr4326b8c3eecefaa3.jpg</v>
      </c>
      <c r="E101" s="43"/>
      <c r="F101" s="10">
        <v>1</v>
      </c>
    </row>
    <row r="102" spans="1:6" ht="15" customHeight="1" outlineLevel="1">
      <c r="A102" s="10">
        <v>46449</v>
      </c>
      <c r="B102" s="10" t="s">
        <v>231</v>
      </c>
      <c r="C102" s="10">
        <v>2970</v>
      </c>
      <c r="D102" s="42" t="str">
        <f>HYPERLINK("http://odejda-optom.org/pictures/c689b633d0b575b835f335b7dsfgdth2f33641c.jpg")</f>
        <v>http://odejda-optom.org/pictures/c689b633d0b575b835f335b7dsfgdth2f33641c.jpg</v>
      </c>
      <c r="E102" s="43"/>
      <c r="F102" s="10">
        <v>4</v>
      </c>
    </row>
    <row r="103" spans="1:6" ht="15" customHeight="1" outlineLevel="1">
      <c r="A103" s="10">
        <v>46450</v>
      </c>
      <c r="B103" s="10" t="s">
        <v>232</v>
      </c>
      <c r="C103" s="10">
        <v>2970</v>
      </c>
      <c r="D103" s="42" t="str">
        <f>HYPERLINK("http://odejda-optom.org/pictures/c689b633d0b575b835f335b7dsfgdth2f33641c.jpg")</f>
        <v>http://odejda-optom.org/pictures/c689b633d0b575b835f335b7dsfgdth2f33641c.jpg</v>
      </c>
      <c r="E103" s="43"/>
      <c r="F103" s="10">
        <v>3</v>
      </c>
    </row>
    <row r="104" spans="1:6" ht="15" customHeight="1" outlineLevel="1">
      <c r="A104" s="10">
        <v>46451</v>
      </c>
      <c r="B104" s="10" t="s">
        <v>233</v>
      </c>
      <c r="C104" s="10">
        <v>2970</v>
      </c>
      <c r="D104" s="42" t="str">
        <f>HYPERLINK("http://odejda-optom.org/pictures/c689b633d0b575b835f335b7dsfgdth2f33641c.jpg")</f>
        <v>http://odejda-optom.org/pictures/c689b633d0b575b835f335b7dsfgdth2f33641c.jpg</v>
      </c>
      <c r="E104" s="43"/>
      <c r="F104" s="10">
        <v>4</v>
      </c>
    </row>
    <row r="105" spans="1:6" ht="15" customHeight="1" outlineLevel="1">
      <c r="A105" s="10">
        <v>46452</v>
      </c>
      <c r="B105" s="10" t="s">
        <v>234</v>
      </c>
      <c r="C105" s="10">
        <v>2970</v>
      </c>
      <c r="D105" s="42" t="str">
        <f>HYPERLINK("http://odejda-optom.org/pictures/c689b633d0b575b835f335b7dsfgdth2f33641c.jpg")</f>
        <v>http://odejda-optom.org/pictures/c689b633d0b575b835f335b7dsfgdth2f33641c.jpg</v>
      </c>
      <c r="E105" s="43"/>
      <c r="F105" s="10">
        <v>4</v>
      </c>
    </row>
    <row r="106" spans="1:6" ht="15" customHeight="1" outlineLevel="1">
      <c r="A106" s="10">
        <v>46453</v>
      </c>
      <c r="B106" s="10" t="s">
        <v>235</v>
      </c>
      <c r="C106" s="10">
        <v>2970</v>
      </c>
      <c r="D106" s="42" t="str">
        <f>HYPERLINK("http://odejda-optom.org/pictures/c689b633d0b575b835f335b7dsfgdth2f33641c.jpg")</f>
        <v>http://odejda-optom.org/pictures/c689b633d0b575b835f335b7dsfgdth2f33641c.jpg</v>
      </c>
      <c r="E106" s="43"/>
      <c r="F106" s="10">
        <v>3</v>
      </c>
    </row>
    <row r="107" spans="1:7" ht="15" customHeight="1" outlineLevel="1">
      <c r="A107" s="10">
        <v>46629</v>
      </c>
      <c r="B107" s="15" t="s">
        <v>140</v>
      </c>
      <c r="C107" s="10">
        <v>2990</v>
      </c>
      <c r="D107" s="42" t="s">
        <v>1198</v>
      </c>
      <c r="E107" s="43"/>
      <c r="F107" s="10">
        <v>4</v>
      </c>
      <c r="G107" s="13"/>
    </row>
    <row r="108" spans="1:7" ht="15" customHeight="1" outlineLevel="1">
      <c r="A108" s="10">
        <v>46634</v>
      </c>
      <c r="B108" s="15" t="s">
        <v>141</v>
      </c>
      <c r="C108" s="10">
        <v>2990</v>
      </c>
      <c r="D108" s="42" t="s">
        <v>1198</v>
      </c>
      <c r="E108" s="43"/>
      <c r="F108" s="10">
        <v>3</v>
      </c>
      <c r="G108" s="13"/>
    </row>
    <row r="109" spans="1:7" ht="15" customHeight="1" outlineLevel="1">
      <c r="A109" s="10">
        <v>46630</v>
      </c>
      <c r="B109" s="15" t="s">
        <v>142</v>
      </c>
      <c r="C109" s="10">
        <v>2990</v>
      </c>
      <c r="D109" s="42" t="s">
        <v>1198</v>
      </c>
      <c r="E109" s="43"/>
      <c r="F109" s="10">
        <v>4</v>
      </c>
      <c r="G109" s="13"/>
    </row>
    <row r="110" spans="1:7" ht="15" customHeight="1" outlineLevel="1">
      <c r="A110" s="10">
        <v>46635</v>
      </c>
      <c r="B110" s="15" t="s">
        <v>143</v>
      </c>
      <c r="C110" s="10">
        <v>2990</v>
      </c>
      <c r="D110" s="42" t="s">
        <v>1198</v>
      </c>
      <c r="E110" s="43"/>
      <c r="F110" s="10">
        <v>3</v>
      </c>
      <c r="G110" s="13"/>
    </row>
    <row r="111" spans="1:7" ht="15" customHeight="1" outlineLevel="1">
      <c r="A111" s="10">
        <v>46631</v>
      </c>
      <c r="B111" s="15" t="s">
        <v>144</v>
      </c>
      <c r="C111" s="10">
        <v>2990</v>
      </c>
      <c r="D111" s="42" t="s">
        <v>1198</v>
      </c>
      <c r="E111" s="43"/>
      <c r="F111" s="10">
        <v>4</v>
      </c>
      <c r="G111" s="13"/>
    </row>
    <row r="112" spans="1:7" ht="15" customHeight="1" outlineLevel="1">
      <c r="A112" s="10">
        <v>46636</v>
      </c>
      <c r="B112" s="15" t="s">
        <v>145</v>
      </c>
      <c r="C112" s="10">
        <v>2990</v>
      </c>
      <c r="D112" s="42" t="s">
        <v>1198</v>
      </c>
      <c r="E112" s="43"/>
      <c r="F112" s="10">
        <v>3</v>
      </c>
      <c r="G112" s="13"/>
    </row>
    <row r="113" spans="1:7" ht="15" customHeight="1" outlineLevel="1">
      <c r="A113" s="10">
        <v>46632</v>
      </c>
      <c r="B113" s="15" t="s">
        <v>146</v>
      </c>
      <c r="C113" s="10">
        <v>2990</v>
      </c>
      <c r="D113" s="42" t="s">
        <v>1198</v>
      </c>
      <c r="E113" s="43"/>
      <c r="F113" s="10">
        <v>3</v>
      </c>
      <c r="G113" s="13"/>
    </row>
    <row r="114" spans="1:7" ht="15" customHeight="1" outlineLevel="1">
      <c r="A114" s="10">
        <v>46637</v>
      </c>
      <c r="B114" s="15" t="s">
        <v>147</v>
      </c>
      <c r="C114" s="10">
        <v>2990</v>
      </c>
      <c r="D114" s="42" t="s">
        <v>1198</v>
      </c>
      <c r="E114" s="43"/>
      <c r="F114" s="10">
        <v>2</v>
      </c>
      <c r="G114" s="13"/>
    </row>
    <row r="115" spans="1:7" ht="15" customHeight="1" outlineLevel="1">
      <c r="A115" s="10">
        <v>46633</v>
      </c>
      <c r="B115" s="15" t="s">
        <v>148</v>
      </c>
      <c r="C115" s="10">
        <v>2990</v>
      </c>
      <c r="D115" s="42" t="s">
        <v>1198</v>
      </c>
      <c r="E115" s="43"/>
      <c r="F115" s="10">
        <v>4</v>
      </c>
      <c r="G115" s="13"/>
    </row>
    <row r="116" spans="1:7" ht="15" customHeight="1" outlineLevel="1">
      <c r="A116" s="10">
        <v>46638</v>
      </c>
      <c r="B116" s="15" t="s">
        <v>149</v>
      </c>
      <c r="C116" s="10">
        <v>2990</v>
      </c>
      <c r="D116" s="42" t="s">
        <v>1198</v>
      </c>
      <c r="E116" s="43"/>
      <c r="F116" s="10">
        <v>2</v>
      </c>
      <c r="G116" s="13"/>
    </row>
    <row r="117" spans="1:6" ht="15" customHeight="1" outlineLevel="1">
      <c r="A117" s="10">
        <v>44476</v>
      </c>
      <c r="B117" s="10" t="s">
        <v>565</v>
      </c>
      <c r="C117" s="10">
        <v>2990</v>
      </c>
      <c r="D117" s="42" t="str">
        <f>HYPERLINK("http://odejda-optom.org/pictures/72d5dd8326e3b7e0asdaw3cb263bd274198a63.jpg")</f>
        <v>http://odejda-optom.org/pictures/72d5dd8326e3b7e0asdaw3cb263bd274198a63.jpg</v>
      </c>
      <c r="E117" s="43"/>
      <c r="F117" s="10">
        <v>1</v>
      </c>
    </row>
    <row r="118" spans="1:6" ht="15" customHeight="1" outlineLevel="1">
      <c r="A118" s="10">
        <v>44482</v>
      </c>
      <c r="B118" s="10" t="s">
        <v>566</v>
      </c>
      <c r="C118" s="10">
        <v>2990</v>
      </c>
      <c r="D118" s="42" t="str">
        <f>HYPERLINK("http://odejda-optom.org/pictures/1a532a3c3cd2c663d528f412adfgf4573c21ea7.jpg")</f>
        <v>http://odejda-optom.org/pictures/1a532a3c3cd2c663d528f412adfgf4573c21ea7.jpg</v>
      </c>
      <c r="E118" s="43"/>
      <c r="F118" s="10">
        <v>2</v>
      </c>
    </row>
    <row r="119" spans="1:6" ht="15" customHeight="1" outlineLevel="1">
      <c r="A119" s="10">
        <v>44483</v>
      </c>
      <c r="B119" s="10" t="s">
        <v>567</v>
      </c>
      <c r="C119" s="10">
        <v>2990</v>
      </c>
      <c r="D119" s="42" t="str">
        <f>HYPERLINK("http://odejda-optom.org/pictures/1a532a3c3cd2c663d528f412adfgf4573c21ea7.jpg")</f>
        <v>http://odejda-optom.org/pictures/1a532a3c3cd2c663d528f412adfgf4573c21ea7.jpg</v>
      </c>
      <c r="E119" s="43"/>
      <c r="F119" s="10">
        <v>1</v>
      </c>
    </row>
    <row r="120" spans="1:6" ht="15" customHeight="1" outlineLevel="1">
      <c r="A120" s="10">
        <v>44469</v>
      </c>
      <c r="B120" s="10" t="s">
        <v>570</v>
      </c>
      <c r="C120" s="10">
        <v>2990</v>
      </c>
      <c r="D120" s="42" t="str">
        <f>HYPERLINK("http://odejda-optom.org/pictures/bbf16sfset5b72b91eab85e933f31caf59ddbc.jpg")</f>
        <v>http://odejda-optom.org/pictures/bbf16sfset5b72b91eab85e933f31caf59ddbc.jpg</v>
      </c>
      <c r="E120" s="43"/>
      <c r="F120" s="10">
        <v>1</v>
      </c>
    </row>
    <row r="121" spans="1:6" ht="15" customHeight="1" outlineLevel="1">
      <c r="A121" s="10">
        <v>44470</v>
      </c>
      <c r="B121" s="10" t="s">
        <v>571</v>
      </c>
      <c r="C121" s="10">
        <v>2990</v>
      </c>
      <c r="D121" s="42" t="str">
        <f>HYPERLINK("http://odejda-optom.org/pictures/bbf16sfset5b72b91eab85e933f31caf59ddbc.jpg")</f>
        <v>http://odejda-optom.org/pictures/bbf16sfset5b72b91eab85e933f31caf59ddbc.jpg</v>
      </c>
      <c r="E121" s="43"/>
      <c r="F121" s="10">
        <v>2</v>
      </c>
    </row>
    <row r="122" spans="1:6" ht="15" customHeight="1" outlineLevel="1">
      <c r="A122" s="10">
        <v>44471</v>
      </c>
      <c r="B122" s="10" t="s">
        <v>572</v>
      </c>
      <c r="C122" s="10">
        <v>2990</v>
      </c>
      <c r="D122" s="42" t="str">
        <f>HYPERLINK("http://odejda-optom.org/pictures/bbf16sfset5b72b91eab85e933f31caf59ddbc.jpg")</f>
        <v>http://odejda-optom.org/pictures/bbf16sfset5b72b91eab85e933f31caf59ddbc.jpg</v>
      </c>
      <c r="E122" s="43"/>
      <c r="F122" s="10">
        <v>1</v>
      </c>
    </row>
    <row r="123" spans="1:6" ht="15" customHeight="1" outlineLevel="1">
      <c r="A123" s="10">
        <v>44513</v>
      </c>
      <c r="B123" s="10" t="s">
        <v>573</v>
      </c>
      <c r="C123" s="10">
        <v>2990</v>
      </c>
      <c r="D123" s="42" t="str">
        <f>HYPERLINK("http://odejda-optom.org/pictures/b015bf0e96ae27772cb8af27sdgfsdg7f88390.jpg")</f>
        <v>http://odejda-optom.org/pictures/b015bf0e96ae27772cb8af27sdgfsdg7f88390.jpg</v>
      </c>
      <c r="E123" s="43"/>
      <c r="F123" s="10">
        <v>1</v>
      </c>
    </row>
    <row r="124" spans="1:6" ht="15" customHeight="1" outlineLevel="1">
      <c r="A124" s="10">
        <v>44514</v>
      </c>
      <c r="B124" s="10" t="s">
        <v>574</v>
      </c>
      <c r="C124" s="10">
        <v>2990</v>
      </c>
      <c r="D124" s="42" t="str">
        <f>HYPERLINK("http://odejda-optom.org/pictures/b015bf0e96ae27772cb8af27sdgfsdg7f88390.jpg")</f>
        <v>http://odejda-optom.org/pictures/b015bf0e96ae27772cb8af27sdgfsdg7f88390.jpg</v>
      </c>
      <c r="E124" s="43"/>
      <c r="F124" s="10">
        <v>1</v>
      </c>
    </row>
    <row r="125" spans="1:6" ht="15" customHeight="1" outlineLevel="1">
      <c r="A125" s="10">
        <v>44516</v>
      </c>
      <c r="B125" s="10" t="s">
        <v>575</v>
      </c>
      <c r="C125" s="10">
        <v>2990</v>
      </c>
      <c r="D125" s="42" t="str">
        <f>HYPERLINK("http://odejda-optom.org/pictures/b015bf0e96ae27772cb8af27sdgfsdg7f88390.jpg")</f>
        <v>http://odejda-optom.org/pictures/b015bf0e96ae27772cb8af27sdgfsdg7f88390.jpg</v>
      </c>
      <c r="E125" s="43"/>
      <c r="F125" s="10">
        <v>1</v>
      </c>
    </row>
    <row r="126" spans="1:6" ht="15" customHeight="1" outlineLevel="1">
      <c r="A126" s="10">
        <v>44517</v>
      </c>
      <c r="B126" s="10" t="s">
        <v>576</v>
      </c>
      <c r="C126" s="10">
        <v>2990</v>
      </c>
      <c r="D126" s="42" t="str">
        <f>HYPERLINK("http://odejda-optom.org/pictures/b015bf0e96ae27772cb8af27sdgfsdg7f88390.jpg")</f>
        <v>http://odejda-optom.org/pictures/b015bf0e96ae27772cb8af27sdgfsdg7f88390.jpg</v>
      </c>
      <c r="E126" s="43"/>
      <c r="F126" s="10">
        <v>1</v>
      </c>
    </row>
    <row r="127" spans="1:6" ht="15" customHeight="1" outlineLevel="1">
      <c r="A127" s="10">
        <v>44458</v>
      </c>
      <c r="B127" s="10" t="s">
        <v>608</v>
      </c>
      <c r="C127" s="10">
        <v>2990</v>
      </c>
      <c r="D127" s="42" t="str">
        <f>HYPERLINK("http://odejda-optom.org/pictures/d3f707d898a19sdfgsdfbb67e7c62804b39926c.jpg")</f>
        <v>http://odejda-optom.org/pictures/d3f707d898a19sdfgsdfbb67e7c62804b39926c.jpg</v>
      </c>
      <c r="E127" s="43"/>
      <c r="F127" s="10">
        <v>1</v>
      </c>
    </row>
    <row r="128" spans="1:6" ht="15" customHeight="1" outlineLevel="1">
      <c r="A128" s="10">
        <v>44463</v>
      </c>
      <c r="B128" s="10" t="s">
        <v>609</v>
      </c>
      <c r="C128" s="10">
        <v>2990</v>
      </c>
      <c r="D128" s="42" t="str">
        <f>HYPERLINK("http://odejda-optom.org/pictures/5efd0cc1fe02a1f78eed3sdfstf64fb4ccaa5a.jpg")</f>
        <v>http://odejda-optom.org/pictures/5efd0cc1fe02a1f78eed3sdfstf64fb4ccaa5a.jpg</v>
      </c>
      <c r="E128" s="43"/>
      <c r="F128" s="10">
        <v>3</v>
      </c>
    </row>
    <row r="129" spans="1:6" ht="15" customHeight="1" outlineLevel="1">
      <c r="A129" s="10">
        <v>44459</v>
      </c>
      <c r="B129" s="10" t="s">
        <v>610</v>
      </c>
      <c r="C129" s="10">
        <v>2990</v>
      </c>
      <c r="D129" s="42" t="str">
        <f>HYPERLINK("http://odejda-optom.org/pictures/d3f707d898a19sdfgsdfbb67e7c62804b39926c.jpg")</f>
        <v>http://odejda-optom.org/pictures/d3f707d898a19sdfgsdfbb67e7c62804b39926c.jpg</v>
      </c>
      <c r="E129" s="43"/>
      <c r="F129" s="10">
        <v>2</v>
      </c>
    </row>
    <row r="130" spans="1:6" ht="15" customHeight="1" outlineLevel="1">
      <c r="A130" s="10">
        <v>44464</v>
      </c>
      <c r="B130" s="10" t="s">
        <v>611</v>
      </c>
      <c r="C130" s="10">
        <v>2990</v>
      </c>
      <c r="D130" s="42" t="str">
        <f>HYPERLINK("http://odejda-optom.org/pictures/5efd0cc1fe02a1f78eed3sdfstf64fb4ccaa5a.jpg")</f>
        <v>http://odejda-optom.org/pictures/5efd0cc1fe02a1f78eed3sdfstf64fb4ccaa5a.jpg</v>
      </c>
      <c r="E130" s="43"/>
      <c r="F130" s="10">
        <v>4</v>
      </c>
    </row>
    <row r="131" spans="1:6" ht="15" customHeight="1" outlineLevel="1">
      <c r="A131" s="10">
        <v>44460</v>
      </c>
      <c r="B131" s="10" t="s">
        <v>612</v>
      </c>
      <c r="C131" s="10">
        <v>2990</v>
      </c>
      <c r="D131" s="42" t="str">
        <f>HYPERLINK("http://odejda-optom.org/pictures/d3f707d898a19sdfgsdfbb67e7c62804b39926c.jpg")</f>
        <v>http://odejda-optom.org/pictures/d3f707d898a19sdfgsdfbb67e7c62804b39926c.jpg</v>
      </c>
      <c r="E131" s="43"/>
      <c r="F131" s="10">
        <v>2</v>
      </c>
    </row>
    <row r="132" spans="1:6" ht="15" customHeight="1" outlineLevel="1">
      <c r="A132" s="10">
        <v>44465</v>
      </c>
      <c r="B132" s="10" t="s">
        <v>613</v>
      </c>
      <c r="C132" s="10">
        <v>2990</v>
      </c>
      <c r="D132" s="42" t="str">
        <f>HYPERLINK("http://odejda-optom.org/pictures/5efd0cc1fe02a1f78eed3sdfstf64fb4ccaa5a.jpg")</f>
        <v>http://odejda-optom.org/pictures/5efd0cc1fe02a1f78eed3sdfstf64fb4ccaa5a.jpg</v>
      </c>
      <c r="E132" s="43"/>
      <c r="F132" s="10">
        <v>3</v>
      </c>
    </row>
    <row r="133" spans="1:6" ht="15" customHeight="1" outlineLevel="1">
      <c r="A133" s="10">
        <v>44461</v>
      </c>
      <c r="B133" s="10" t="s">
        <v>614</v>
      </c>
      <c r="C133" s="10">
        <v>2990</v>
      </c>
      <c r="D133" s="42" t="str">
        <f>HYPERLINK("http://odejda-optom.org/pictures/d3f707d898a19sdfgsdfbb67e7c62804b39926c.jpg")</f>
        <v>http://odejda-optom.org/pictures/d3f707d898a19sdfgsdfbb67e7c62804b39926c.jpg</v>
      </c>
      <c r="E133" s="43"/>
      <c r="F133" s="10">
        <v>2</v>
      </c>
    </row>
    <row r="134" spans="1:6" ht="15" customHeight="1" outlineLevel="1">
      <c r="A134" s="10">
        <v>44466</v>
      </c>
      <c r="B134" s="10" t="s">
        <v>615</v>
      </c>
      <c r="C134" s="10">
        <v>2990</v>
      </c>
      <c r="D134" s="42" t="str">
        <f>HYPERLINK("http://odejda-optom.org/pictures/5efd0cc1fe02a1f78eed3sdfstf64fb4ccaa5a.jpg")</f>
        <v>http://odejda-optom.org/pictures/5efd0cc1fe02a1f78eed3sdfstf64fb4ccaa5a.jpg</v>
      </c>
      <c r="E134" s="43"/>
      <c r="F134" s="10">
        <v>2</v>
      </c>
    </row>
    <row r="135" spans="1:6" ht="15" customHeight="1" outlineLevel="1">
      <c r="A135" s="10">
        <v>42083</v>
      </c>
      <c r="B135" s="10" t="s">
        <v>645</v>
      </c>
      <c r="C135" s="10">
        <v>2990</v>
      </c>
      <c r="D135" s="42" t="str">
        <f aca="true" t="shared" si="2" ref="D135:D144">HYPERLINK("http://odejda-optom.org/pictures/bba15bb2511c0e8577fde68cfaed3020.jpg")</f>
        <v>http://odejda-optom.org/pictures/bba15bb2511c0e8577fde68cfaed3020.jpg</v>
      </c>
      <c r="E135" s="43"/>
      <c r="F135" s="10">
        <v>5</v>
      </c>
    </row>
    <row r="136" spans="1:6" ht="15" customHeight="1" outlineLevel="1">
      <c r="A136" s="10">
        <v>42272</v>
      </c>
      <c r="B136" s="10" t="s">
        <v>646</v>
      </c>
      <c r="C136" s="10">
        <v>2990</v>
      </c>
      <c r="D136" s="42" t="str">
        <f t="shared" si="2"/>
        <v>http://odejda-optom.org/pictures/bba15bb2511c0e8577fde68cfaed3020.jpg</v>
      </c>
      <c r="E136" s="43"/>
      <c r="F136" s="10">
        <v>3</v>
      </c>
    </row>
    <row r="137" spans="1:6" ht="15" customHeight="1" outlineLevel="1">
      <c r="A137" s="10">
        <v>42268</v>
      </c>
      <c r="B137" s="10" t="s">
        <v>647</v>
      </c>
      <c r="C137" s="10">
        <v>2990</v>
      </c>
      <c r="D137" s="42" t="str">
        <f t="shared" si="2"/>
        <v>http://odejda-optom.org/pictures/bba15bb2511c0e8577fde68cfaed3020.jpg</v>
      </c>
      <c r="E137" s="43"/>
      <c r="F137" s="10">
        <v>4</v>
      </c>
    </row>
    <row r="138" spans="1:6" ht="15" customHeight="1" outlineLevel="1">
      <c r="A138" s="10">
        <v>42273</v>
      </c>
      <c r="B138" s="10" t="s">
        <v>648</v>
      </c>
      <c r="C138" s="10">
        <v>2990</v>
      </c>
      <c r="D138" s="42" t="str">
        <f t="shared" si="2"/>
        <v>http://odejda-optom.org/pictures/bba15bb2511c0e8577fde68cfaed3020.jpg</v>
      </c>
      <c r="E138" s="43"/>
      <c r="F138" s="10">
        <v>7</v>
      </c>
    </row>
    <row r="139" spans="1:6" ht="15" customHeight="1" outlineLevel="1">
      <c r="A139" s="10">
        <v>42269</v>
      </c>
      <c r="B139" s="10" t="s">
        <v>649</v>
      </c>
      <c r="C139" s="10">
        <v>2990</v>
      </c>
      <c r="D139" s="42" t="str">
        <f t="shared" si="2"/>
        <v>http://odejda-optom.org/pictures/bba15bb2511c0e8577fde68cfaed3020.jpg</v>
      </c>
      <c r="E139" s="43"/>
      <c r="F139" s="10">
        <v>1</v>
      </c>
    </row>
    <row r="140" spans="1:6" ht="15" customHeight="1" outlineLevel="1">
      <c r="A140" s="10">
        <v>42274</v>
      </c>
      <c r="B140" s="10" t="s">
        <v>650</v>
      </c>
      <c r="C140" s="10">
        <v>2990</v>
      </c>
      <c r="D140" s="42" t="str">
        <f t="shared" si="2"/>
        <v>http://odejda-optom.org/pictures/bba15bb2511c0e8577fde68cfaed3020.jpg</v>
      </c>
      <c r="E140" s="43"/>
      <c r="F140" s="10">
        <v>4</v>
      </c>
    </row>
    <row r="141" spans="1:6" ht="15" customHeight="1" outlineLevel="1">
      <c r="A141" s="10">
        <v>42270</v>
      </c>
      <c r="B141" s="10" t="s">
        <v>651</v>
      </c>
      <c r="C141" s="10">
        <v>2990</v>
      </c>
      <c r="D141" s="42" t="str">
        <f t="shared" si="2"/>
        <v>http://odejda-optom.org/pictures/bba15bb2511c0e8577fde68cfaed3020.jpg</v>
      </c>
      <c r="E141" s="43"/>
      <c r="F141" s="10">
        <v>3</v>
      </c>
    </row>
    <row r="142" spans="1:6" ht="15" customHeight="1" outlineLevel="1">
      <c r="A142" s="10">
        <v>42275</v>
      </c>
      <c r="B142" s="10" t="s">
        <v>652</v>
      </c>
      <c r="C142" s="10">
        <v>2990</v>
      </c>
      <c r="D142" s="42" t="str">
        <f t="shared" si="2"/>
        <v>http://odejda-optom.org/pictures/bba15bb2511c0e8577fde68cfaed3020.jpg</v>
      </c>
      <c r="E142" s="43"/>
      <c r="F142" s="10">
        <v>3</v>
      </c>
    </row>
    <row r="143" spans="1:6" ht="15" customHeight="1" outlineLevel="1">
      <c r="A143" s="10">
        <v>42271</v>
      </c>
      <c r="B143" s="10" t="s">
        <v>653</v>
      </c>
      <c r="C143" s="10">
        <v>2990</v>
      </c>
      <c r="D143" s="42" t="str">
        <f t="shared" si="2"/>
        <v>http://odejda-optom.org/pictures/bba15bb2511c0e8577fde68cfaed3020.jpg</v>
      </c>
      <c r="E143" s="43"/>
      <c r="F143" s="10">
        <v>2</v>
      </c>
    </row>
    <row r="144" spans="1:6" ht="15" customHeight="1" outlineLevel="1">
      <c r="A144" s="10">
        <v>42276</v>
      </c>
      <c r="B144" s="10" t="s">
        <v>654</v>
      </c>
      <c r="C144" s="10">
        <v>2990</v>
      </c>
      <c r="D144" s="42" t="str">
        <f t="shared" si="2"/>
        <v>http://odejda-optom.org/pictures/bba15bb2511c0e8577fde68cfaed3020.jpg</v>
      </c>
      <c r="E144" s="43"/>
      <c r="F144" s="10">
        <v>5</v>
      </c>
    </row>
    <row r="145" spans="1:6" ht="15" customHeight="1" outlineLevel="1">
      <c r="A145" s="10">
        <v>41419</v>
      </c>
      <c r="B145" s="10" t="s">
        <v>678</v>
      </c>
      <c r="C145" s="10">
        <v>2990</v>
      </c>
      <c r="D145" s="42" t="str">
        <f>HYPERLINK("http://odejda-optom.org/pictures/8e1c52488531f5e6a230dfff35ce75ba.jpg")</f>
        <v>http://odejda-optom.org/pictures/8e1c52488531f5e6a230dfff35ce75ba.jpg</v>
      </c>
      <c r="E145" s="43"/>
      <c r="F145" s="10">
        <v>1</v>
      </c>
    </row>
    <row r="146" spans="1:6" ht="15" customHeight="1" outlineLevel="1">
      <c r="A146" s="10">
        <v>41435</v>
      </c>
      <c r="B146" s="10" t="s">
        <v>679</v>
      </c>
      <c r="C146" s="10">
        <v>2990</v>
      </c>
      <c r="D146" s="42" t="str">
        <f>HYPERLINK("http://odejda-optom.org/pictures/6c0809592adeaad50aef917a72da166a.jpg")</f>
        <v>http://odejda-optom.org/pictures/6c0809592adeaad50aef917a72da166a.jpg</v>
      </c>
      <c r="E146" s="43"/>
      <c r="F146" s="10">
        <v>1</v>
      </c>
    </row>
    <row r="147" spans="1:6" ht="15" customHeight="1" outlineLevel="1">
      <c r="A147" s="10">
        <v>41436</v>
      </c>
      <c r="B147" s="10" t="s">
        <v>680</v>
      </c>
      <c r="C147" s="10">
        <v>2990</v>
      </c>
      <c r="D147" s="42" t="str">
        <f>HYPERLINK("http://odejda-optom.org/pictures/6c0809592adeaad50aef917a72da166a.jpg")</f>
        <v>http://odejda-optom.org/pictures/6c0809592adeaad50aef917a72da166a.jpg</v>
      </c>
      <c r="E147" s="43"/>
      <c r="F147" s="10">
        <v>1</v>
      </c>
    </row>
    <row r="148" spans="1:6" ht="15" customHeight="1" outlineLevel="1">
      <c r="A148" s="10">
        <v>41437</v>
      </c>
      <c r="B148" s="10" t="s">
        <v>681</v>
      </c>
      <c r="C148" s="10">
        <v>2990</v>
      </c>
      <c r="D148" s="42" t="str">
        <f>HYPERLINK("http://odejda-optom.org/pictures/6c0809592adeaad50aef917a72da166a.jpg")</f>
        <v>http://odejda-optom.org/pictures/6c0809592adeaad50aef917a72da166a.jpg</v>
      </c>
      <c r="E148" s="43"/>
      <c r="F148" s="10">
        <v>1</v>
      </c>
    </row>
    <row r="149" spans="1:6" ht="15" customHeight="1" outlineLevel="1">
      <c r="A149" s="10">
        <v>40818</v>
      </c>
      <c r="B149" s="10" t="s">
        <v>886</v>
      </c>
      <c r="C149" s="10">
        <v>2990</v>
      </c>
      <c r="D149" s="42" t="str">
        <f>HYPERLINK("http://odejda-optom.org/pictures/831ed1abfccb747fedfbaeec18dc5d1b.jpg")</f>
        <v>http://odejda-optom.org/pictures/831ed1abfccb747fedfbaeec18dc5d1b.jpg</v>
      </c>
      <c r="E149" s="43"/>
      <c r="F149" s="10">
        <v>2</v>
      </c>
    </row>
    <row r="150" spans="1:6" ht="15" customHeight="1" outlineLevel="1">
      <c r="A150" s="10">
        <v>44346</v>
      </c>
      <c r="B150" s="10" t="s">
        <v>899</v>
      </c>
      <c r="C150" s="10">
        <v>2990</v>
      </c>
      <c r="D150" s="42" t="str">
        <f>HYPERLINK("http://odejda-optom.org/pictures/03a9ca6a9db3a6bcfa579dhnj678199acb30efb.jpg")</f>
        <v>http://odejda-optom.org/pictures/03a9ca6a9db3a6bcfa579dhnj678199acb30efb.jpg</v>
      </c>
      <c r="E150" s="43"/>
      <c r="F150" s="10">
        <v>1</v>
      </c>
    </row>
    <row r="151" spans="1:6" ht="15" customHeight="1" outlineLevel="1">
      <c r="A151" s="10">
        <v>44307</v>
      </c>
      <c r="B151" s="10" t="s">
        <v>900</v>
      </c>
      <c r="C151" s="10">
        <v>2990</v>
      </c>
      <c r="D151" s="42" t="str">
        <f>HYPERLINK("http://odejda-optom.org/pictures/2be60ca718d4d7866a75391c1brs757h2b64f87.jpg")</f>
        <v>http://odejda-optom.org/pictures/2be60ca718d4d7866a75391c1brs757h2b64f87.jpg</v>
      </c>
      <c r="E151" s="43"/>
      <c r="F151" s="10">
        <v>1</v>
      </c>
    </row>
    <row r="152" spans="1:6" ht="15" customHeight="1" outlineLevel="1">
      <c r="A152" s="10">
        <v>44302</v>
      </c>
      <c r="B152" s="10" t="s">
        <v>901</v>
      </c>
      <c r="C152" s="10">
        <v>2990</v>
      </c>
      <c r="D152" s="42" t="str">
        <f>HYPERLINK("http://odejda-optom.org/pictures/14782359a912c8c3d4404btyh69jk0092cca4828.jpg")</f>
        <v>http://odejda-optom.org/pictures/14782359a912c8c3d4404btyh69jk0092cca4828.jpg</v>
      </c>
      <c r="E152" s="43"/>
      <c r="F152" s="10">
        <v>4</v>
      </c>
    </row>
    <row r="153" spans="1:6" ht="15" customHeight="1" outlineLevel="1">
      <c r="A153" s="10">
        <v>44308</v>
      </c>
      <c r="B153" s="10" t="s">
        <v>902</v>
      </c>
      <c r="C153" s="10">
        <v>2990</v>
      </c>
      <c r="D153" s="42" t="str">
        <f>HYPERLINK("http://odejda-optom.org/pictures/2be60ca718d4d7866a75391c1brs757h2b64f87.jpg")</f>
        <v>http://odejda-optom.org/pictures/2be60ca718d4d7866a75391c1brs757h2b64f87.jpg</v>
      </c>
      <c r="E153" s="43"/>
      <c r="F153" s="10">
        <v>1</v>
      </c>
    </row>
    <row r="154" spans="1:6" ht="15" customHeight="1" outlineLevel="1">
      <c r="A154" s="10">
        <v>44303</v>
      </c>
      <c r="B154" s="10" t="s">
        <v>903</v>
      </c>
      <c r="C154" s="10">
        <v>2990</v>
      </c>
      <c r="D154" s="42" t="str">
        <f>HYPERLINK("http://odejda-optom.org/pictures/14782359a912c8c3d4404btyh69jk0092cca4828.jpg")</f>
        <v>http://odejda-optom.org/pictures/14782359a912c8c3d4404btyh69jk0092cca4828.jpg</v>
      </c>
      <c r="E154" s="43"/>
      <c r="F154" s="10">
        <v>4</v>
      </c>
    </row>
    <row r="155" spans="1:6" ht="15" customHeight="1" outlineLevel="1">
      <c r="A155" s="10">
        <v>44309</v>
      </c>
      <c r="B155" s="10" t="s">
        <v>904</v>
      </c>
      <c r="C155" s="10">
        <v>2990</v>
      </c>
      <c r="D155" s="42" t="str">
        <f>HYPERLINK("http://odejda-optom.org/pictures/2be60ca718d4d7866a75391c1brs757h2b64f87.jpg")</f>
        <v>http://odejda-optom.org/pictures/2be60ca718d4d7866a75391c1brs757h2b64f87.jpg</v>
      </c>
      <c r="E155" s="43"/>
      <c r="F155" s="10">
        <v>2</v>
      </c>
    </row>
    <row r="156" spans="1:6" ht="15" customHeight="1" outlineLevel="1">
      <c r="A156" s="10">
        <v>44304</v>
      </c>
      <c r="B156" s="10" t="s">
        <v>905</v>
      </c>
      <c r="C156" s="10">
        <v>2990</v>
      </c>
      <c r="D156" s="42" t="str">
        <f>HYPERLINK("http://odejda-optom.org/pictures/14782359a912c8c3d4404btyh69jk0092cca4828.jpg")</f>
        <v>http://odejda-optom.org/pictures/14782359a912c8c3d4404btyh69jk0092cca4828.jpg</v>
      </c>
      <c r="E156" s="43"/>
      <c r="F156" s="10">
        <v>4</v>
      </c>
    </row>
    <row r="157" spans="1:6" ht="15" customHeight="1" outlineLevel="1">
      <c r="A157" s="10">
        <v>44310</v>
      </c>
      <c r="B157" s="10" t="s">
        <v>906</v>
      </c>
      <c r="C157" s="10">
        <v>2990</v>
      </c>
      <c r="D157" s="42" t="str">
        <f>HYPERLINK("http://odejda-optom.org/pictures/2be60ca718d4d7866a75391c1brs757h2b64f87.jpg")</f>
        <v>http://odejda-optom.org/pictures/2be60ca718d4d7866a75391c1brs757h2b64f87.jpg</v>
      </c>
      <c r="E157" s="43"/>
      <c r="F157" s="10">
        <v>2</v>
      </c>
    </row>
    <row r="158" spans="1:6" ht="15" customHeight="1" outlineLevel="1">
      <c r="A158" s="10">
        <v>44305</v>
      </c>
      <c r="B158" s="10" t="s">
        <v>907</v>
      </c>
      <c r="C158" s="10">
        <v>2990</v>
      </c>
      <c r="D158" s="42" t="str">
        <f>HYPERLINK("http://odejda-optom.org/pictures/14782359a912c8c3d4404btyh69jk0092cca4828.jpg")</f>
        <v>http://odejda-optom.org/pictures/14782359a912c8c3d4404btyh69jk0092cca4828.jpg</v>
      </c>
      <c r="E158" s="43"/>
      <c r="F158" s="10">
        <v>6</v>
      </c>
    </row>
    <row r="159" spans="1:6" ht="15" customHeight="1" outlineLevel="1">
      <c r="A159" s="10">
        <v>44311</v>
      </c>
      <c r="B159" s="10" t="s">
        <v>908</v>
      </c>
      <c r="C159" s="10">
        <v>2990</v>
      </c>
      <c r="D159" s="42" t="str">
        <f>HYPERLINK("http://odejda-optom.org/pictures/2be60ca718d4d7866a75391c1brs757h2b64f87.jpg")</f>
        <v>http://odejda-optom.org/pictures/2be60ca718d4d7866a75391c1brs757h2b64f87.jpg</v>
      </c>
      <c r="E159" s="43"/>
      <c r="F159" s="10">
        <v>3</v>
      </c>
    </row>
    <row r="160" spans="1:6" ht="15" customHeight="1" outlineLevel="1">
      <c r="A160" s="10">
        <v>44306</v>
      </c>
      <c r="B160" s="10" t="s">
        <v>909</v>
      </c>
      <c r="C160" s="10">
        <v>2990</v>
      </c>
      <c r="D160" s="42" t="str">
        <f>HYPERLINK("http://odejda-optom.org/pictures/14782359a912c8c3d4404btyh69jk0092cca4828.jpg")</f>
        <v>http://odejda-optom.org/pictures/14782359a912c8c3d4404btyh69jk0092cca4828.jpg</v>
      </c>
      <c r="E160" s="43"/>
      <c r="F160" s="10">
        <v>6</v>
      </c>
    </row>
    <row r="161" spans="1:6" ht="15" customHeight="1" outlineLevel="1">
      <c r="A161" s="10">
        <v>41442</v>
      </c>
      <c r="B161" s="10" t="s">
        <v>800</v>
      </c>
      <c r="C161" s="10">
        <v>3000</v>
      </c>
      <c r="D161" s="42" t="str">
        <f>HYPERLINK("http://odejda-optom.org/pictures/bf06178b40371a4b47f2a51a40ab0e59.jpg")</f>
        <v>http://odejda-optom.org/pictures/bf06178b40371a4b47f2a51a40ab0e59.jpg</v>
      </c>
      <c r="E161" s="43"/>
      <c r="F161" s="10">
        <v>1</v>
      </c>
    </row>
    <row r="162" spans="1:6" ht="15" customHeight="1" outlineLevel="1">
      <c r="A162" s="10">
        <v>41443</v>
      </c>
      <c r="B162" s="10" t="s">
        <v>801</v>
      </c>
      <c r="C162" s="10">
        <v>3000</v>
      </c>
      <c r="D162" s="42" t="str">
        <f>HYPERLINK("http://odejda-optom.org/pictures/bf06178b40371a4b47f2a51a40ab0e59.jpg")</f>
        <v>http://odejda-optom.org/pictures/bf06178b40371a4b47f2a51a40ab0e59.jpg</v>
      </c>
      <c r="E162" s="43"/>
      <c r="F162" s="10">
        <v>1</v>
      </c>
    </row>
    <row r="163" spans="1:6" ht="15" customHeight="1" outlineLevel="1">
      <c r="A163" s="10">
        <v>41444</v>
      </c>
      <c r="B163" s="10" t="s">
        <v>802</v>
      </c>
      <c r="C163" s="10">
        <v>3000</v>
      </c>
      <c r="D163" s="42" t="str">
        <f>HYPERLINK("http://odejda-optom.org/pictures/bf06178b40371a4b47f2a51a40ab0e59.jpg")</f>
        <v>http://odejda-optom.org/pictures/bf06178b40371a4b47f2a51a40ab0e59.jpg</v>
      </c>
      <c r="E163" s="43"/>
      <c r="F163" s="10">
        <v>1</v>
      </c>
    </row>
    <row r="164" spans="1:6" ht="15" customHeight="1" outlineLevel="1">
      <c r="A164" s="10">
        <v>41446</v>
      </c>
      <c r="B164" s="10" t="s">
        <v>803</v>
      </c>
      <c r="C164" s="10">
        <v>3000</v>
      </c>
      <c r="D164" s="42" t="str">
        <f>HYPERLINK("http://odejda-optom.org/pictures/bf06178b40371a4b47f2a51a40ab0e59.jpg")</f>
        <v>http://odejda-optom.org/pictures/bf06178b40371a4b47f2a51a40ab0e59.jpg</v>
      </c>
      <c r="E164" s="43"/>
      <c r="F164" s="10">
        <v>1</v>
      </c>
    </row>
    <row r="165" spans="1:6" ht="15" customHeight="1" outlineLevel="1">
      <c r="A165" s="10">
        <v>41441</v>
      </c>
      <c r="B165" s="10" t="s">
        <v>804</v>
      </c>
      <c r="C165" s="10">
        <v>3000</v>
      </c>
      <c r="D165" s="42" t="str">
        <f>HYPERLINK("http://odejda-optom.org/pictures/bf06178b40371a4b47f2a51a40ab0e59.jpg")</f>
        <v>http://odejda-optom.org/pictures/bf06178b40371a4b47f2a51a40ab0e59.jpg</v>
      </c>
      <c r="E165" s="43"/>
      <c r="F165" s="10">
        <v>1</v>
      </c>
    </row>
    <row r="166" spans="1:6" ht="15" customHeight="1" outlineLevel="1">
      <c r="A166" s="10">
        <v>41448</v>
      </c>
      <c r="B166" s="10" t="s">
        <v>805</v>
      </c>
      <c r="C166" s="10">
        <v>3100</v>
      </c>
      <c r="D166" s="42" t="str">
        <f>HYPERLINK("http://odejda-optom.org/pictures/24da265899ff186420eddc0e2fa6ab9b.jpg")</f>
        <v>http://odejda-optom.org/pictures/24da265899ff186420eddc0e2fa6ab9b.jpg</v>
      </c>
      <c r="E166" s="43"/>
      <c r="F166" s="10">
        <v>3</v>
      </c>
    </row>
    <row r="167" spans="1:6" ht="15" customHeight="1" outlineLevel="1">
      <c r="A167" s="10">
        <v>41451</v>
      </c>
      <c r="B167" s="10" t="s">
        <v>806</v>
      </c>
      <c r="C167" s="10">
        <v>3100</v>
      </c>
      <c r="D167" s="42" t="str">
        <f>HYPERLINK("http://odejda-optom.org/pictures/24da265899ff186420eddc0e2fa6ab9b.jpg")</f>
        <v>http://odejda-optom.org/pictures/24da265899ff186420eddc0e2fa6ab9b.jpg</v>
      </c>
      <c r="E167" s="43"/>
      <c r="F167" s="10">
        <v>1</v>
      </c>
    </row>
    <row r="168" spans="1:6" ht="15" customHeight="1" outlineLevel="1">
      <c r="A168" s="10">
        <v>41453</v>
      </c>
      <c r="B168" s="10" t="s">
        <v>807</v>
      </c>
      <c r="C168" s="10">
        <v>3100</v>
      </c>
      <c r="D168" s="42" t="str">
        <f>HYPERLINK("http://odejda-optom.org/pictures/24da265899ff186420eddc0e2fa6ab9b.jpg")</f>
        <v>http://odejda-optom.org/pictures/24da265899ff186420eddc0e2fa6ab9b.jpg</v>
      </c>
      <c r="E168" s="43"/>
      <c r="F168" s="10">
        <v>1</v>
      </c>
    </row>
    <row r="169" spans="1:6" ht="15" customHeight="1" outlineLevel="1">
      <c r="A169" s="10">
        <v>41455</v>
      </c>
      <c r="B169" s="10" t="s">
        <v>808</v>
      </c>
      <c r="C169" s="10">
        <v>3100</v>
      </c>
      <c r="D169" s="42" t="str">
        <f>HYPERLINK("http://odejda-optom.org/pictures/24da265899ff186420eddc0e2fa6ab9b.jpg")</f>
        <v>http://odejda-optom.org/pictures/24da265899ff186420eddc0e2fa6ab9b.jpg</v>
      </c>
      <c r="E169" s="43"/>
      <c r="F169" s="10">
        <v>1</v>
      </c>
    </row>
    <row r="170" spans="1:6" ht="15" customHeight="1" outlineLevel="1">
      <c r="A170" s="10">
        <v>40929</v>
      </c>
      <c r="B170" s="10" t="s">
        <v>545</v>
      </c>
      <c r="C170" s="10">
        <v>3100</v>
      </c>
      <c r="D170" s="42" t="str">
        <f>HYPERLINK("http://odejda-optom.org/pictures/8a6c4da65f41675f6f9bdb8a263e9d09.jpg")</f>
        <v>http://odejda-optom.org/pictures/8a6c4da65f41675f6f9bdb8a263e9d09.jpg</v>
      </c>
      <c r="E170" s="43"/>
      <c r="F170" s="10">
        <v>1</v>
      </c>
    </row>
    <row r="171" spans="1:6" ht="15" customHeight="1" outlineLevel="1">
      <c r="A171" s="10">
        <v>47780</v>
      </c>
      <c r="B171" s="10" t="s">
        <v>556</v>
      </c>
      <c r="C171" s="10">
        <v>3100</v>
      </c>
      <c r="D171" s="42" t="str">
        <f>HYPERLINK("http://odejda-optom.org/pictures/fobs325navy.jpg")</f>
        <v>http://odejda-optom.org/pictures/fobs325navy.jpg</v>
      </c>
      <c r="E171" s="43"/>
      <c r="F171" s="10">
        <v>2</v>
      </c>
    </row>
    <row r="172" spans="1:6" ht="15" customHeight="1" outlineLevel="1">
      <c r="A172" s="10">
        <v>47781</v>
      </c>
      <c r="B172" s="10" t="s">
        <v>557</v>
      </c>
      <c r="C172" s="10">
        <v>3100</v>
      </c>
      <c r="D172" s="42" t="str">
        <f>HYPERLINK("http://odejda-optom.org/pictures/fobs325navy.jpg")</f>
        <v>http://odejda-optom.org/pictures/fobs325navy.jpg</v>
      </c>
      <c r="E172" s="43"/>
      <c r="F172" s="10">
        <v>3</v>
      </c>
    </row>
    <row r="173" spans="1:6" ht="15" customHeight="1" outlineLevel="1">
      <c r="A173" s="10">
        <v>47782</v>
      </c>
      <c r="B173" s="10" t="s">
        <v>558</v>
      </c>
      <c r="C173" s="10">
        <v>3100</v>
      </c>
      <c r="D173" s="42" t="str">
        <f>HYPERLINK("http://odejda-optom.org/pictures/fobs325navy.jpg")</f>
        <v>http://odejda-optom.org/pictures/fobs325navy.jpg</v>
      </c>
      <c r="E173" s="43"/>
      <c r="F173" s="10">
        <v>2</v>
      </c>
    </row>
    <row r="174" spans="1:6" ht="15" customHeight="1" outlineLevel="1">
      <c r="A174" s="10">
        <v>47778</v>
      </c>
      <c r="B174" s="10" t="s">
        <v>559</v>
      </c>
      <c r="C174" s="10">
        <v>3100</v>
      </c>
      <c r="D174" s="42" t="str">
        <f>HYPERLINK("http://odejda-optom.org/pictures/fobs325gorchit.jpg")</f>
        <v>http://odejda-optom.org/pictures/fobs325gorchit.jpg</v>
      </c>
      <c r="E174" s="43"/>
      <c r="F174" s="10">
        <v>1</v>
      </c>
    </row>
    <row r="175" spans="1:6" ht="15" customHeight="1" outlineLevel="1">
      <c r="A175" s="10">
        <v>47783</v>
      </c>
      <c r="B175" s="10" t="s">
        <v>560</v>
      </c>
      <c r="C175" s="10">
        <v>3100</v>
      </c>
      <c r="D175" s="42" t="str">
        <f>HYPERLINK("http://odejda-optom.org/pictures/fobs325navy.jpg")</f>
        <v>http://odejda-optom.org/pictures/fobs325navy.jpg</v>
      </c>
      <c r="E175" s="43"/>
      <c r="F175" s="10">
        <v>3</v>
      </c>
    </row>
    <row r="176" spans="1:6" ht="15" customHeight="1" outlineLevel="1">
      <c r="A176" s="10">
        <v>47784</v>
      </c>
      <c r="B176" s="10" t="s">
        <v>561</v>
      </c>
      <c r="C176" s="10">
        <v>3100</v>
      </c>
      <c r="D176" s="42" t="str">
        <f>HYPERLINK("http://odejda-optom.org/pictures/fobs325navy.jpg")</f>
        <v>http://odejda-optom.org/pictures/fobs325navy.jpg</v>
      </c>
      <c r="E176" s="43"/>
      <c r="F176" s="10">
        <v>2</v>
      </c>
    </row>
    <row r="177" spans="1:6" ht="15" customHeight="1" outlineLevel="1">
      <c r="A177" s="10">
        <v>47757</v>
      </c>
      <c r="B177" s="10" t="s">
        <v>562</v>
      </c>
      <c r="C177" s="10">
        <v>3150</v>
      </c>
      <c r="D177" s="42" t="str">
        <f>HYPERLINK("http://odejda-optom.org/pictures/fobs_330_gorch_1.jpg")</f>
        <v>http://odejda-optom.org/pictures/fobs_330_gorch_1.jpg</v>
      </c>
      <c r="E177" s="43"/>
      <c r="F177" s="10">
        <v>1</v>
      </c>
    </row>
    <row r="178" spans="1:6" ht="15" customHeight="1" outlineLevel="1">
      <c r="A178" s="10">
        <v>47758</v>
      </c>
      <c r="B178" s="10" t="s">
        <v>563</v>
      </c>
      <c r="C178" s="10">
        <v>3150</v>
      </c>
      <c r="D178" s="42" t="str">
        <f>HYPERLINK("http://odejda-optom.org/pictures/fobs_330_gorch_1.jpg")</f>
        <v>http://odejda-optom.org/pictures/fobs_330_gorch_1.jpg</v>
      </c>
      <c r="E178" s="43"/>
      <c r="F178" s="10">
        <v>1</v>
      </c>
    </row>
    <row r="179" spans="1:6" ht="15" customHeight="1" outlineLevel="1">
      <c r="A179" s="10">
        <v>47760</v>
      </c>
      <c r="B179" s="10" t="s">
        <v>564</v>
      </c>
      <c r="C179" s="10">
        <v>3150</v>
      </c>
      <c r="D179" s="42" t="str">
        <f>HYPERLINK("http://odejda-optom.org/pictures/fobs_330_gorch_1.jpg")</f>
        <v>http://odejda-optom.org/pictures/fobs_330_gorch_1.jpg</v>
      </c>
      <c r="E179" s="43"/>
      <c r="F179" s="10">
        <v>1</v>
      </c>
    </row>
    <row r="180" spans="1:6" ht="15" customHeight="1" outlineLevel="1">
      <c r="A180" s="10">
        <v>47739</v>
      </c>
      <c r="B180" s="10" t="s">
        <v>546</v>
      </c>
      <c r="C180" s="10">
        <v>3190</v>
      </c>
      <c r="D180" s="42" t="str">
        <f>HYPERLINK("http://odejda-optom.org/pictures/fobs_323_oliva.jpg")</f>
        <v>http://odejda-optom.org/pictures/fobs_323_oliva.jpg</v>
      </c>
      <c r="E180" s="43"/>
      <c r="F180" s="10">
        <v>7</v>
      </c>
    </row>
    <row r="181" spans="1:6" ht="15" customHeight="1" outlineLevel="1">
      <c r="A181" s="10">
        <v>47744</v>
      </c>
      <c r="B181" s="10" t="s">
        <v>547</v>
      </c>
      <c r="C181" s="10">
        <v>3190</v>
      </c>
      <c r="D181" s="42" t="str">
        <f>HYPERLINK("http://odejda-optom.org/pictures/fobs_323_darknavy.jpg")</f>
        <v>http://odejda-optom.org/pictures/fobs_323_darknavy.jpg</v>
      </c>
      <c r="E181" s="43"/>
      <c r="F181" s="10">
        <v>4</v>
      </c>
    </row>
    <row r="182" spans="1:6" ht="15" customHeight="1" outlineLevel="1">
      <c r="A182" s="10">
        <v>47740</v>
      </c>
      <c r="B182" s="10" t="s">
        <v>548</v>
      </c>
      <c r="C182" s="10">
        <v>3190</v>
      </c>
      <c r="D182" s="42" t="str">
        <f>HYPERLINK("http://odejda-optom.org/pictures/fobs_323_oliva.jpg")</f>
        <v>http://odejda-optom.org/pictures/fobs_323_oliva.jpg</v>
      </c>
      <c r="E182" s="43"/>
      <c r="F182" s="10">
        <v>8</v>
      </c>
    </row>
    <row r="183" spans="1:6" ht="15" customHeight="1" outlineLevel="1">
      <c r="A183" s="10">
        <v>47745</v>
      </c>
      <c r="B183" s="10" t="s">
        <v>549</v>
      </c>
      <c r="C183" s="10">
        <v>3190</v>
      </c>
      <c r="D183" s="42" t="str">
        <f>HYPERLINK("http://odejda-optom.org/pictures/fobs_323_darknavy.jpg")</f>
        <v>http://odejda-optom.org/pictures/fobs_323_darknavy.jpg</v>
      </c>
      <c r="E183" s="43"/>
      <c r="F183" s="10">
        <v>4</v>
      </c>
    </row>
    <row r="184" spans="1:6" ht="15" customHeight="1" outlineLevel="1">
      <c r="A184" s="10">
        <v>47741</v>
      </c>
      <c r="B184" s="10" t="s">
        <v>550</v>
      </c>
      <c r="C184" s="10">
        <v>3190</v>
      </c>
      <c r="D184" s="42" t="str">
        <f>HYPERLINK("http://odejda-optom.org/pictures/fobs_323_oliva.jpg")</f>
        <v>http://odejda-optom.org/pictures/fobs_323_oliva.jpg</v>
      </c>
      <c r="E184" s="43"/>
      <c r="F184" s="10">
        <v>7</v>
      </c>
    </row>
    <row r="185" spans="1:6" ht="15" customHeight="1" outlineLevel="1">
      <c r="A185" s="10">
        <v>47746</v>
      </c>
      <c r="B185" s="10" t="s">
        <v>551</v>
      </c>
      <c r="C185" s="10">
        <v>3190</v>
      </c>
      <c r="D185" s="42" t="str">
        <f>HYPERLINK("http://odejda-optom.org/pictures/fobs_323_darknavy.jpg")</f>
        <v>http://odejda-optom.org/pictures/fobs_323_darknavy.jpg</v>
      </c>
      <c r="E185" s="43"/>
      <c r="F185" s="10">
        <v>4</v>
      </c>
    </row>
    <row r="186" spans="1:6" ht="15" customHeight="1" outlineLevel="1">
      <c r="A186" s="10">
        <v>47742</v>
      </c>
      <c r="B186" s="10" t="s">
        <v>552</v>
      </c>
      <c r="C186" s="10">
        <v>3190</v>
      </c>
      <c r="D186" s="42" t="str">
        <f>HYPERLINK("http://odejda-optom.org/pictures/fobs_323_oliva.jpg")</f>
        <v>http://odejda-optom.org/pictures/fobs_323_oliva.jpg</v>
      </c>
      <c r="E186" s="43"/>
      <c r="F186" s="10">
        <v>7</v>
      </c>
    </row>
    <row r="187" spans="1:6" ht="15" customHeight="1" outlineLevel="1">
      <c r="A187" s="10">
        <v>47747</v>
      </c>
      <c r="B187" s="10" t="s">
        <v>553</v>
      </c>
      <c r="C187" s="10">
        <v>3190</v>
      </c>
      <c r="D187" s="42" t="str">
        <f>HYPERLINK("http://odejda-optom.org/pictures/fobs_323_darknavy.jpg")</f>
        <v>http://odejda-optom.org/pictures/fobs_323_darknavy.jpg</v>
      </c>
      <c r="E187" s="43"/>
      <c r="F187" s="10">
        <v>4</v>
      </c>
    </row>
    <row r="188" spans="1:6" ht="15" customHeight="1" outlineLevel="1">
      <c r="A188" s="10">
        <v>47743</v>
      </c>
      <c r="B188" s="10" t="s">
        <v>554</v>
      </c>
      <c r="C188" s="10">
        <v>3190</v>
      </c>
      <c r="D188" s="42" t="str">
        <f>HYPERLINK("http://odejda-optom.org/pictures/fobs_323_oliva.jpg")</f>
        <v>http://odejda-optom.org/pictures/fobs_323_oliva.jpg</v>
      </c>
      <c r="E188" s="43"/>
      <c r="F188" s="10">
        <v>7</v>
      </c>
    </row>
    <row r="189" spans="1:6" ht="15" customHeight="1" outlineLevel="1">
      <c r="A189" s="10">
        <v>47748</v>
      </c>
      <c r="B189" s="10" t="s">
        <v>555</v>
      </c>
      <c r="C189" s="10">
        <v>3190</v>
      </c>
      <c r="D189" s="42" t="str">
        <f>HYPERLINK("http://odejda-optom.org/pictures/fobs_323_darknavy.jpg")</f>
        <v>http://odejda-optom.org/pictures/fobs_323_darknavy.jpg</v>
      </c>
      <c r="E189" s="43"/>
      <c r="F189" s="10">
        <v>2</v>
      </c>
    </row>
    <row r="190" spans="1:6" ht="15" customHeight="1" outlineLevel="1">
      <c r="A190" s="10">
        <v>47521</v>
      </c>
      <c r="B190" s="10" t="s">
        <v>980</v>
      </c>
      <c r="C190" s="10">
        <v>3200</v>
      </c>
      <c r="D190" s="42" t="str">
        <f>HYPERLINK("http://odejda-optom.org/pictures/fobs20156_jeans01.jpg")</f>
        <v>http://odejda-optom.org/pictures/fobs20156_jeans01.jpg</v>
      </c>
      <c r="E190" s="43"/>
      <c r="F190" s="10">
        <v>5</v>
      </c>
    </row>
    <row r="191" spans="1:6" ht="15" customHeight="1" outlineLevel="1">
      <c r="A191" s="10">
        <v>47516</v>
      </c>
      <c r="B191" s="10" t="s">
        <v>981</v>
      </c>
      <c r="C191" s="10">
        <v>3200</v>
      </c>
      <c r="D191" s="42" t="str">
        <f>HYPERLINK("http://odejda-optom.org/pictures/fobs20156_black01.jpg")</f>
        <v>http://odejda-optom.org/pictures/fobs20156_black01.jpg</v>
      </c>
      <c r="E191" s="43"/>
      <c r="F191" s="10">
        <v>2</v>
      </c>
    </row>
    <row r="192" spans="1:6" ht="15" customHeight="1" outlineLevel="1">
      <c r="A192" s="10">
        <v>47522</v>
      </c>
      <c r="B192" s="10" t="s">
        <v>982</v>
      </c>
      <c r="C192" s="10">
        <v>3200</v>
      </c>
      <c r="D192" s="42" t="str">
        <f>HYPERLINK("http://odejda-optom.org/pictures/fobs20156_jeans01.jpg")</f>
        <v>http://odejda-optom.org/pictures/fobs20156_jeans01.jpg</v>
      </c>
      <c r="E192" s="43"/>
      <c r="F192" s="10">
        <v>4</v>
      </c>
    </row>
    <row r="193" spans="1:6" ht="15" customHeight="1" outlineLevel="1">
      <c r="A193" s="10">
        <v>47517</v>
      </c>
      <c r="B193" s="10" t="s">
        <v>983</v>
      </c>
      <c r="C193" s="10">
        <v>3200</v>
      </c>
      <c r="D193" s="42" t="str">
        <f>HYPERLINK("http://odejda-optom.org/pictures/fobs20156_black01.jpg")</f>
        <v>http://odejda-optom.org/pictures/fobs20156_black01.jpg</v>
      </c>
      <c r="E193" s="43"/>
      <c r="F193" s="10">
        <v>1</v>
      </c>
    </row>
    <row r="194" spans="1:6" ht="15" customHeight="1" outlineLevel="1">
      <c r="A194" s="10">
        <v>47523</v>
      </c>
      <c r="B194" s="10" t="s">
        <v>984</v>
      </c>
      <c r="C194" s="10">
        <v>3200</v>
      </c>
      <c r="D194" s="42" t="str">
        <f>HYPERLINK("http://odejda-optom.org/pictures/fobs20156_jeans01.jpg")</f>
        <v>http://odejda-optom.org/pictures/fobs20156_jeans01.jpg</v>
      </c>
      <c r="E194" s="43"/>
      <c r="F194" s="10">
        <v>2</v>
      </c>
    </row>
    <row r="195" spans="1:6" ht="15" customHeight="1" outlineLevel="1">
      <c r="A195" s="10">
        <v>47518</v>
      </c>
      <c r="B195" s="10" t="s">
        <v>985</v>
      </c>
      <c r="C195" s="10">
        <v>3200</v>
      </c>
      <c r="D195" s="42" t="str">
        <f>HYPERLINK("http://odejda-optom.org/pictures/fobs20156_black01.jpg")</f>
        <v>http://odejda-optom.org/pictures/fobs20156_black01.jpg</v>
      </c>
      <c r="E195" s="43"/>
      <c r="F195" s="10">
        <v>2</v>
      </c>
    </row>
    <row r="196" spans="1:6" ht="15" customHeight="1" outlineLevel="1">
      <c r="A196" s="10">
        <v>47524</v>
      </c>
      <c r="B196" s="10" t="s">
        <v>986</v>
      </c>
      <c r="C196" s="10">
        <v>3200</v>
      </c>
      <c r="D196" s="42" t="str">
        <f>HYPERLINK("http://odejda-optom.org/pictures/fobs20156_jeans01.jpg")</f>
        <v>http://odejda-optom.org/pictures/fobs20156_jeans01.jpg</v>
      </c>
      <c r="E196" s="43"/>
      <c r="F196" s="10">
        <v>2</v>
      </c>
    </row>
    <row r="197" spans="1:6" ht="15" customHeight="1" outlineLevel="1">
      <c r="A197" s="10">
        <v>47525</v>
      </c>
      <c r="B197" s="10" t="s">
        <v>987</v>
      </c>
      <c r="C197" s="10">
        <v>3200</v>
      </c>
      <c r="D197" s="42" t="str">
        <f>HYPERLINK("http://odejda-optom.org/pictures/fobs20156_jeans01.jpg")</f>
        <v>http://odejda-optom.org/pictures/fobs20156_jeans01.jpg</v>
      </c>
      <c r="E197" s="43"/>
      <c r="F197" s="10">
        <v>3</v>
      </c>
    </row>
    <row r="198" spans="1:6" ht="15" customHeight="1" outlineLevel="1">
      <c r="A198" s="10">
        <v>47520</v>
      </c>
      <c r="B198" s="10" t="s">
        <v>988</v>
      </c>
      <c r="C198" s="10">
        <v>3200</v>
      </c>
      <c r="D198" s="42" t="str">
        <f>HYPERLINK("http://odejda-optom.org/pictures/fobs20156_black01.jpg")</f>
        <v>http://odejda-optom.org/pictures/fobs20156_black01.jpg</v>
      </c>
      <c r="E198" s="43"/>
      <c r="F198" s="10">
        <v>1</v>
      </c>
    </row>
    <row r="199" spans="1:6" ht="15" customHeight="1" outlineLevel="1">
      <c r="A199" s="10">
        <v>47528</v>
      </c>
      <c r="B199" s="10" t="s">
        <v>989</v>
      </c>
      <c r="C199" s="10">
        <v>3200</v>
      </c>
      <c r="D199" s="42" t="s">
        <v>1197</v>
      </c>
      <c r="E199" s="43"/>
      <c r="F199" s="10">
        <v>8</v>
      </c>
    </row>
    <row r="200" spans="1:6" ht="15" customHeight="1" outlineLevel="1">
      <c r="A200" s="10">
        <v>47533</v>
      </c>
      <c r="B200" s="10" t="s">
        <v>990</v>
      </c>
      <c r="C200" s="10">
        <v>3200</v>
      </c>
      <c r="D200" s="42" t="str">
        <f>HYPERLINK("http://odejda-optom.org/pictures/fobs20158navy.jpg")</f>
        <v>http://odejda-optom.org/pictures/fobs20158navy.jpg</v>
      </c>
      <c r="E200" s="43"/>
      <c r="F200" s="10">
        <v>9</v>
      </c>
    </row>
    <row r="201" spans="1:6" ht="15" customHeight="1" outlineLevel="1">
      <c r="A201" s="10">
        <v>47529</v>
      </c>
      <c r="B201" s="10" t="s">
        <v>991</v>
      </c>
      <c r="C201" s="10">
        <v>3200</v>
      </c>
      <c r="D201" s="42" t="str">
        <f>HYPERLINK("http://odejda-optom.org/pictures/fobs20158izumrud.jpg")</f>
        <v>http://odejda-optom.org/pictures/fobs20158izumrud.jpg</v>
      </c>
      <c r="E201" s="43"/>
      <c r="F201" s="10">
        <v>7</v>
      </c>
    </row>
    <row r="202" spans="1:6" ht="15" customHeight="1" outlineLevel="1">
      <c r="A202" s="10">
        <v>47534</v>
      </c>
      <c r="B202" s="10" t="s">
        <v>992</v>
      </c>
      <c r="C202" s="10">
        <v>3200</v>
      </c>
      <c r="D202" s="42" t="str">
        <f>HYPERLINK("http://odejda-optom.org/pictures/fobs20158navy.jpg")</f>
        <v>http://odejda-optom.org/pictures/fobs20158navy.jpg</v>
      </c>
      <c r="E202" s="43"/>
      <c r="F202" s="10">
        <v>9</v>
      </c>
    </row>
    <row r="203" spans="1:6" ht="15" customHeight="1" outlineLevel="1">
      <c r="A203" s="10">
        <v>47530</v>
      </c>
      <c r="B203" s="10" t="s">
        <v>993</v>
      </c>
      <c r="C203" s="10">
        <v>3200</v>
      </c>
      <c r="D203" s="42" t="str">
        <f>HYPERLINK("http://odejda-optom.org/pictures/fobs20158izumrud.jpg")</f>
        <v>http://odejda-optom.org/pictures/fobs20158izumrud.jpg</v>
      </c>
      <c r="E203" s="43"/>
      <c r="F203" s="10">
        <v>7</v>
      </c>
    </row>
    <row r="204" spans="1:6" ht="15" customHeight="1" outlineLevel="1">
      <c r="A204" s="10">
        <v>47535</v>
      </c>
      <c r="B204" s="10" t="s">
        <v>994</v>
      </c>
      <c r="C204" s="10">
        <v>3200</v>
      </c>
      <c r="D204" s="42" t="str">
        <f>HYPERLINK("http://odejda-optom.org/pictures/fobs20158navy.jpg")</f>
        <v>http://odejda-optom.org/pictures/fobs20158navy.jpg</v>
      </c>
      <c r="E204" s="43"/>
      <c r="F204" s="10">
        <v>9</v>
      </c>
    </row>
    <row r="205" spans="1:6" ht="15" customHeight="1" outlineLevel="1">
      <c r="A205" s="10">
        <v>47531</v>
      </c>
      <c r="B205" s="10" t="s">
        <v>995</v>
      </c>
      <c r="C205" s="10">
        <v>3200</v>
      </c>
      <c r="D205" s="42" t="str">
        <f>HYPERLINK("http://odejda-optom.org/pictures/fobs20158izumrud.jpg")</f>
        <v>http://odejda-optom.org/pictures/fobs20158izumrud.jpg</v>
      </c>
      <c r="E205" s="43"/>
      <c r="F205" s="10">
        <v>8</v>
      </c>
    </row>
    <row r="206" spans="1:6" ht="15" customHeight="1" outlineLevel="1">
      <c r="A206" s="10">
        <v>47536</v>
      </c>
      <c r="B206" s="10" t="s">
        <v>996</v>
      </c>
      <c r="C206" s="10">
        <v>3200</v>
      </c>
      <c r="D206" s="42" t="str">
        <f>HYPERLINK("http://odejda-optom.org/pictures/fobs20158navy.jpg")</f>
        <v>http://odejda-optom.org/pictures/fobs20158navy.jpg</v>
      </c>
      <c r="E206" s="43"/>
      <c r="F206" s="10">
        <v>9</v>
      </c>
    </row>
    <row r="207" spans="1:6" ht="15" customHeight="1" outlineLevel="1">
      <c r="A207" s="10">
        <v>47532</v>
      </c>
      <c r="B207" s="10" t="s">
        <v>997</v>
      </c>
      <c r="C207" s="10">
        <v>3200</v>
      </c>
      <c r="D207" s="42" t="str">
        <f>HYPERLINK("http://odejda-optom.org/pictures/fobs20158izumrud.jpg")</f>
        <v>http://odejda-optom.org/pictures/fobs20158izumrud.jpg</v>
      </c>
      <c r="E207" s="43"/>
      <c r="F207" s="10">
        <v>8</v>
      </c>
    </row>
    <row r="208" spans="1:6" ht="15" customHeight="1" outlineLevel="1">
      <c r="A208" s="10">
        <v>47537</v>
      </c>
      <c r="B208" s="10" t="s">
        <v>998</v>
      </c>
      <c r="C208" s="10">
        <v>3200</v>
      </c>
      <c r="D208" s="42" t="str">
        <f>HYPERLINK("http://odejda-optom.org/pictures/fobs20158navy.jpg")</f>
        <v>http://odejda-optom.org/pictures/fobs20158navy.jpg</v>
      </c>
      <c r="E208" s="43"/>
      <c r="F208" s="10">
        <v>9</v>
      </c>
    </row>
    <row r="209" spans="1:6" ht="15" customHeight="1" outlineLevel="1">
      <c r="A209" s="10">
        <v>44355</v>
      </c>
      <c r="B209" s="10" t="s">
        <v>887</v>
      </c>
      <c r="C209" s="10">
        <v>3200</v>
      </c>
      <c r="D209" s="42" t="str">
        <f>HYPERLINK("http://odejda-optom.org/pictures/130017f6fc86eb496fe9556wd354d41f10bdc0f.jpg")</f>
        <v>http://odejda-optom.org/pictures/130017f6fc86eb496fe9556wd354d41f10bdc0f.jpg</v>
      </c>
      <c r="E209" s="43"/>
      <c r="F209" s="10">
        <v>1</v>
      </c>
    </row>
    <row r="210" spans="1:6" ht="15" customHeight="1" outlineLevel="1">
      <c r="A210" s="10">
        <v>44356</v>
      </c>
      <c r="B210" s="10" t="s">
        <v>888</v>
      </c>
      <c r="C210" s="10">
        <v>3200</v>
      </c>
      <c r="D210" s="42" t="str">
        <f>HYPERLINK("http://odejda-optom.org/pictures/130017f6fc86eb496fe9556wd354d41f10bdc0f.jpg")</f>
        <v>http://odejda-optom.org/pictures/130017f6fc86eb496fe9556wd354d41f10bdc0f.jpg</v>
      </c>
      <c r="E210" s="43"/>
      <c r="F210" s="10">
        <v>1</v>
      </c>
    </row>
    <row r="211" spans="1:6" ht="15" customHeight="1" outlineLevel="1">
      <c r="A211" s="10">
        <v>44351</v>
      </c>
      <c r="B211" s="10" t="s">
        <v>889</v>
      </c>
      <c r="C211" s="10">
        <v>3200</v>
      </c>
      <c r="D211" s="42" t="str">
        <f>HYPERLINK("http://odejda-optom.org/pictures/c533d920a2e689d324re9938a26ae7b59bf.jpg")</f>
        <v>http://odejda-optom.org/pictures/c533d920a2e689d324re9938a26ae7b59bf.jpg</v>
      </c>
      <c r="E211" s="43"/>
      <c r="F211" s="10">
        <v>2</v>
      </c>
    </row>
    <row r="212" spans="1:6" ht="15" customHeight="1" outlineLevel="1">
      <c r="A212" s="10">
        <v>44357</v>
      </c>
      <c r="B212" s="10" t="s">
        <v>890</v>
      </c>
      <c r="C212" s="10">
        <v>3200</v>
      </c>
      <c r="D212" s="42" t="str">
        <f>HYPERLINK("http://odejda-optom.org/pictures/130017f6fc86eb496fe9556wd354d41f10bdc0f.jpg")</f>
        <v>http://odejda-optom.org/pictures/130017f6fc86eb496fe9556wd354d41f10bdc0f.jpg</v>
      </c>
      <c r="E212" s="43"/>
      <c r="F212" s="10">
        <v>1</v>
      </c>
    </row>
    <row r="213" spans="1:6" ht="15" customHeight="1" outlineLevel="1">
      <c r="A213" s="10">
        <v>44358</v>
      </c>
      <c r="B213" s="10" t="s">
        <v>891</v>
      </c>
      <c r="C213" s="10">
        <v>3200</v>
      </c>
      <c r="D213" s="42" t="str">
        <f>HYPERLINK("http://odejda-optom.org/pictures/130017f6fc86eb496fe9556wd354d41f10bdc0f.jpg")</f>
        <v>http://odejda-optom.org/pictures/130017f6fc86eb496fe9556wd354d41f10bdc0f.jpg</v>
      </c>
      <c r="E213" s="43"/>
      <c r="F213" s="10">
        <v>1</v>
      </c>
    </row>
    <row r="214" spans="1:6" ht="15" customHeight="1" outlineLevel="1">
      <c r="A214" s="10">
        <v>44359</v>
      </c>
      <c r="B214" s="10" t="s">
        <v>892</v>
      </c>
      <c r="C214" s="10">
        <v>3200</v>
      </c>
      <c r="D214" s="42" t="str">
        <f>HYPERLINK("http://odejda-optom.org/pictures/130017f6fc86eb496fe9556wd354d41f10bdc0f.jpg")</f>
        <v>http://odejda-optom.org/pictures/130017f6fc86eb496fe9556wd354d41f10bdc0f.jpg</v>
      </c>
      <c r="E214" s="43"/>
      <c r="F214" s="10">
        <v>1</v>
      </c>
    </row>
    <row r="215" spans="1:6" ht="15" customHeight="1" outlineLevel="1">
      <c r="A215" s="10">
        <v>44338</v>
      </c>
      <c r="B215" s="10" t="s">
        <v>898</v>
      </c>
      <c r="C215" s="10">
        <v>3200</v>
      </c>
      <c r="D215" s="42" t="str">
        <f>HYPERLINK("http://odejda-optom.org/pictures/052f0f5feb2ebfw536gg6f2199ca6cd623303.jpg")</f>
        <v>http://odejda-optom.org/pictures/052f0f5feb2ebfw536gg6f2199ca6cd623303.jpg</v>
      </c>
      <c r="E215" s="43"/>
      <c r="F215" s="10">
        <v>1</v>
      </c>
    </row>
    <row r="216" spans="1:6" ht="15" customHeight="1" outlineLevel="1">
      <c r="A216" s="10">
        <v>42123</v>
      </c>
      <c r="B216" s="10" t="s">
        <v>702</v>
      </c>
      <c r="C216" s="10">
        <v>3200</v>
      </c>
      <c r="D216" s="42" t="str">
        <f>HYPERLINK("http://odejda-optom.org/pictures/0691adfdf093656f9c02185fce9989c1.jpg")</f>
        <v>http://odejda-optom.org/pictures/0691adfdf093656f9c02185fce9989c1.jpg</v>
      </c>
      <c r="E216" s="43"/>
      <c r="F216" s="10">
        <v>2</v>
      </c>
    </row>
    <row r="217" spans="1:6" ht="15" customHeight="1" outlineLevel="1">
      <c r="A217" s="10">
        <v>42125</v>
      </c>
      <c r="B217" s="10" t="s">
        <v>703</v>
      </c>
      <c r="C217" s="10">
        <v>3200</v>
      </c>
      <c r="D217" s="42" t="str">
        <f>HYPERLINK("http://odejda-optom.org/pictures/0691adfdf093656f9c02185fce9989c1.jpg")</f>
        <v>http://odejda-optom.org/pictures/0691adfdf093656f9c02185fce9989c1.jpg</v>
      </c>
      <c r="E217" s="43"/>
      <c r="F217" s="10">
        <v>1</v>
      </c>
    </row>
    <row r="218" spans="1:6" ht="15" customHeight="1" outlineLevel="1">
      <c r="A218" s="10">
        <v>42126</v>
      </c>
      <c r="B218" s="10" t="s">
        <v>704</v>
      </c>
      <c r="C218" s="10">
        <v>3200</v>
      </c>
      <c r="D218" s="42" t="str">
        <f>HYPERLINK("http://odejda-optom.org/pictures/0691adfdf093656f9c02185fce9989c1.jpg")</f>
        <v>http://odejda-optom.org/pictures/0691adfdf093656f9c02185fce9989c1.jpg</v>
      </c>
      <c r="E218" s="43"/>
      <c r="F218" s="10">
        <v>1</v>
      </c>
    </row>
    <row r="219" spans="1:6" ht="15" customHeight="1" outlineLevel="1">
      <c r="A219" s="10">
        <v>42127</v>
      </c>
      <c r="B219" s="10" t="s">
        <v>705</v>
      </c>
      <c r="C219" s="10">
        <v>3200</v>
      </c>
      <c r="D219" s="42" t="str">
        <f>HYPERLINK("http://odejda-optom.org/pictures/0691adfdf093656f9c02185fce9989c1.jpg")</f>
        <v>http://odejda-optom.org/pictures/0691adfdf093656f9c02185fce9989c1.jpg</v>
      </c>
      <c r="E219" s="43"/>
      <c r="F219" s="10">
        <v>1</v>
      </c>
    </row>
    <row r="220" spans="1:6" ht="15" customHeight="1" outlineLevel="1">
      <c r="A220" s="10">
        <v>42539</v>
      </c>
      <c r="B220" s="10" t="s">
        <v>706</v>
      </c>
      <c r="C220" s="10">
        <v>3200</v>
      </c>
      <c r="D220" s="42" t="str">
        <f>HYPERLINK("http://odejda-optom.org/pictures/rfwerfwe578rvervew.jpg")</f>
        <v>http://odejda-optom.org/pictures/rfwerfwe578rvervew.jpg</v>
      </c>
      <c r="E220" s="43"/>
      <c r="F220" s="10">
        <v>2</v>
      </c>
    </row>
    <row r="221" spans="1:6" ht="15" customHeight="1" outlineLevel="1">
      <c r="A221" s="10">
        <v>42541</v>
      </c>
      <c r="B221" s="10" t="s">
        <v>707</v>
      </c>
      <c r="C221" s="10">
        <v>3200</v>
      </c>
      <c r="D221" s="42" t="str">
        <f>HYPERLINK("http://odejda-optom.org/pictures/rfwerfwe578rvervew.jpg")</f>
        <v>http://odejda-optom.org/pictures/rfwerfwe578rvervew.jpg</v>
      </c>
      <c r="E221" s="43"/>
      <c r="F221" s="10">
        <v>2</v>
      </c>
    </row>
    <row r="222" spans="1:6" ht="15" customHeight="1" outlineLevel="1">
      <c r="A222" s="10">
        <v>41700</v>
      </c>
      <c r="B222" s="10" t="s">
        <v>708</v>
      </c>
      <c r="C222" s="10">
        <v>3200</v>
      </c>
      <c r="D222" s="42" t="str">
        <f>HYPERLINK("http://odejda-optom.org/pictures/9029f355ae81a9ae9863edf4fee73bca.jpg")</f>
        <v>http://odejda-optom.org/pictures/9029f355ae81a9ae9863edf4fee73bca.jpg</v>
      </c>
      <c r="E222" s="43"/>
      <c r="F222" s="10">
        <v>1</v>
      </c>
    </row>
    <row r="223" spans="1:6" ht="15" customHeight="1" outlineLevel="1">
      <c r="A223" s="10">
        <v>41548</v>
      </c>
      <c r="B223" s="10" t="s">
        <v>709</v>
      </c>
      <c r="C223" s="10">
        <v>3200</v>
      </c>
      <c r="D223" s="42" t="str">
        <f>HYPERLINK("http://odejda-optom.org/pictures/9029f355ae81a9ae9863edf4fee73bca.jpg")</f>
        <v>http://odejda-optom.org/pictures/9029f355ae81a9ae9863edf4fee73bca.jpg</v>
      </c>
      <c r="E223" s="43"/>
      <c r="F223" s="10">
        <v>1</v>
      </c>
    </row>
    <row r="224" spans="1:6" ht="15" customHeight="1" outlineLevel="1">
      <c r="A224" s="10">
        <v>41702</v>
      </c>
      <c r="B224" s="10" t="s">
        <v>710</v>
      </c>
      <c r="C224" s="10">
        <v>3200</v>
      </c>
      <c r="D224" s="42" t="str">
        <f>HYPERLINK("http://odejda-optom.org/pictures/9029f355ae81a9ae9863edf4fee73bca.jpg")</f>
        <v>http://odejda-optom.org/pictures/9029f355ae81a9ae9863edf4fee73bca.jpg</v>
      </c>
      <c r="E224" s="43"/>
      <c r="F224" s="10">
        <v>1</v>
      </c>
    </row>
    <row r="225" spans="1:6" ht="15" customHeight="1" outlineLevel="1">
      <c r="A225" s="10">
        <v>41550</v>
      </c>
      <c r="B225" s="10" t="s">
        <v>711</v>
      </c>
      <c r="C225" s="10">
        <v>3200</v>
      </c>
      <c r="D225" s="42" t="str">
        <f>HYPERLINK("http://odejda-optom.org/pictures/9029f355ae81a9ae9863edf4fee73bca.jpg")</f>
        <v>http://odejda-optom.org/pictures/9029f355ae81a9ae9863edf4fee73bca.jpg</v>
      </c>
      <c r="E225" s="43"/>
      <c r="F225" s="10">
        <v>1</v>
      </c>
    </row>
    <row r="226" spans="1:6" ht="15" customHeight="1" outlineLevel="1">
      <c r="A226" s="10">
        <v>41551</v>
      </c>
      <c r="B226" s="10" t="s">
        <v>712</v>
      </c>
      <c r="C226" s="10">
        <v>3200</v>
      </c>
      <c r="D226" s="42" t="str">
        <f>HYPERLINK("http://odejda-optom.org/pictures/9029f355ae81a9ae9863edf4fee73bca.jpg")</f>
        <v>http://odejda-optom.org/pictures/9029f355ae81a9ae9863edf4fee73bca.jpg</v>
      </c>
      <c r="E226" s="43"/>
      <c r="F226" s="10">
        <v>1</v>
      </c>
    </row>
    <row r="227" spans="1:6" ht="15" customHeight="1" outlineLevel="1">
      <c r="A227" s="10">
        <v>42437</v>
      </c>
      <c r="B227" s="10" t="s">
        <v>713</v>
      </c>
      <c r="C227" s="10">
        <v>3200</v>
      </c>
      <c r="D227" s="42" t="str">
        <f>HYPERLINK("http://odejda-optom.org/pictures/fgsef6589grg.jpg")</f>
        <v>http://odejda-optom.org/pictures/fgsef6589grg.jpg</v>
      </c>
      <c r="E227" s="43"/>
      <c r="F227" s="10">
        <v>2</v>
      </c>
    </row>
    <row r="228" spans="1:6" ht="15" customHeight="1" outlineLevel="1">
      <c r="A228" s="10">
        <v>42438</v>
      </c>
      <c r="B228" s="10" t="s">
        <v>714</v>
      </c>
      <c r="C228" s="10">
        <v>3200</v>
      </c>
      <c r="D228" s="42" t="str">
        <f>HYPERLINK("http://odejda-optom.org/pictures/fgsef6589grg.jpg")</f>
        <v>http://odejda-optom.org/pictures/fgsef6589grg.jpg</v>
      </c>
      <c r="E228" s="43"/>
      <c r="F228" s="10">
        <v>2</v>
      </c>
    </row>
    <row r="229" spans="1:6" ht="15" customHeight="1" outlineLevel="1">
      <c r="A229" s="10">
        <v>42439</v>
      </c>
      <c r="B229" s="10" t="s">
        <v>715</v>
      </c>
      <c r="C229" s="10">
        <v>3200</v>
      </c>
      <c r="D229" s="42" t="str">
        <f>HYPERLINK("http://odejda-optom.org/pictures/fgsef6589grg.jpg")</f>
        <v>http://odejda-optom.org/pictures/fgsef6589grg.jpg</v>
      </c>
      <c r="E229" s="43"/>
      <c r="F229" s="10">
        <v>1</v>
      </c>
    </row>
    <row r="230" spans="1:6" ht="15" customHeight="1" outlineLevel="1">
      <c r="A230" s="10">
        <v>40879</v>
      </c>
      <c r="B230" s="10" t="s">
        <v>603</v>
      </c>
      <c r="C230" s="10">
        <v>3200</v>
      </c>
      <c r="D230" s="42" t="str">
        <f>HYPERLINK("http://odejda-optom.org/pictures/0259ceb852a2aa3b97f1fe7d80388f3d.jpg")</f>
        <v>http://odejda-optom.org/pictures/0259ceb852a2aa3b97f1fe7d80388f3d.jpg</v>
      </c>
      <c r="E230" s="43"/>
      <c r="F230" s="10">
        <v>3</v>
      </c>
    </row>
    <row r="231" spans="1:6" ht="15" customHeight="1" outlineLevel="1">
      <c r="A231" s="10">
        <v>40893</v>
      </c>
      <c r="B231" s="10" t="s">
        <v>604</v>
      </c>
      <c r="C231" s="10">
        <v>3200</v>
      </c>
      <c r="D231" s="42" t="str">
        <f>HYPERLINK("http://odejda-optom.org/pictures/0259ceb852a2aa3b97f1fe7d80388f3d.jpg")</f>
        <v>http://odejda-optom.org/pictures/0259ceb852a2aa3b97f1fe7d80388f3d.jpg</v>
      </c>
      <c r="E231" s="43"/>
      <c r="F231" s="10">
        <v>1</v>
      </c>
    </row>
    <row r="232" spans="1:6" ht="15" customHeight="1" outlineLevel="1">
      <c r="A232" s="10">
        <v>40894</v>
      </c>
      <c r="B232" s="10" t="s">
        <v>605</v>
      </c>
      <c r="C232" s="10">
        <v>3200</v>
      </c>
      <c r="D232" s="42" t="str">
        <f>HYPERLINK("http://odejda-optom.org/pictures/0259ceb852a2aa3b97f1fe7d80388f3d.jpg")</f>
        <v>http://odejda-optom.org/pictures/0259ceb852a2aa3b97f1fe7d80388f3d.jpg</v>
      </c>
      <c r="E232" s="43"/>
      <c r="F232" s="10">
        <v>1</v>
      </c>
    </row>
    <row r="233" spans="1:6" ht="15" customHeight="1" outlineLevel="1">
      <c r="A233" s="10">
        <v>40890</v>
      </c>
      <c r="B233" s="10" t="s">
        <v>606</v>
      </c>
      <c r="C233" s="10">
        <v>3200</v>
      </c>
      <c r="D233" s="42" t="str">
        <f>HYPERLINK("http://odejda-optom.org/pictures/0259ceb852a2aa3b97f1fe7d80388f3d.jpg")</f>
        <v>http://odejda-optom.org/pictures/0259ceb852a2aa3b97f1fe7d80388f3d.jpg</v>
      </c>
      <c r="E233" s="43"/>
      <c r="F233" s="10">
        <v>1</v>
      </c>
    </row>
    <row r="234" spans="1:6" ht="15" customHeight="1" outlineLevel="1">
      <c r="A234" s="10">
        <v>40896</v>
      </c>
      <c r="B234" s="10" t="s">
        <v>607</v>
      </c>
      <c r="C234" s="10">
        <v>3200</v>
      </c>
      <c r="D234" s="42" t="str">
        <f>HYPERLINK("http://odejda-optom.org/pictures/0259ceb852a2aa3b97f1fe7d80388f3d.jpg")</f>
        <v>http://odejda-optom.org/pictures/0259ceb852a2aa3b97f1fe7d80388f3d.jpg</v>
      </c>
      <c r="E234" s="43"/>
      <c r="F234" s="10">
        <v>1</v>
      </c>
    </row>
    <row r="235" spans="1:6" ht="15" customHeight="1" outlineLevel="1">
      <c r="A235" s="10">
        <v>44682</v>
      </c>
      <c r="B235" s="10" t="s">
        <v>682</v>
      </c>
      <c r="C235" s="10">
        <v>3200</v>
      </c>
      <c r="D235" s="42" t="str">
        <f>HYPERLINK("http://odejda-optom.org/pictures/ad32cf6471bff404edxgdgdg4c6ebaedb8e022f.jpg")</f>
        <v>http://odejda-optom.org/pictures/ad32cf6471bff404edxgdgdg4c6ebaedb8e022f.jpg</v>
      </c>
      <c r="E235" s="43"/>
      <c r="F235" s="10">
        <v>1</v>
      </c>
    </row>
    <row r="236" spans="1:6" ht="15" customHeight="1" outlineLevel="1">
      <c r="A236" s="10">
        <v>44683</v>
      </c>
      <c r="B236" s="10" t="s">
        <v>683</v>
      </c>
      <c r="C236" s="10">
        <v>3200</v>
      </c>
      <c r="D236" s="42" t="str">
        <f>HYPERLINK("http://odejda-optom.org/pictures/ad32cf6471bff404edxgdgdg4c6ebaedb8e022f.jpg")</f>
        <v>http://odejda-optom.org/pictures/ad32cf6471bff404edxgdgdg4c6ebaedb8e022f.jpg</v>
      </c>
      <c r="E236" s="43"/>
      <c r="F236" s="10">
        <v>2</v>
      </c>
    </row>
    <row r="237" spans="1:6" ht="15" customHeight="1" outlineLevel="1">
      <c r="A237" s="10">
        <v>44702</v>
      </c>
      <c r="B237" s="10" t="s">
        <v>684</v>
      </c>
      <c r="C237" s="10">
        <v>3200</v>
      </c>
      <c r="D237" s="42" t="str">
        <f>HYPERLINK("http://odejda-optom.org/pictures/4f5e12318f0b8e5ec57dgfdty65201671efeabf6.jpg")</f>
        <v>http://odejda-optom.org/pictures/4f5e12318f0b8e5ec57dgfdty65201671efeabf6.jpg</v>
      </c>
      <c r="E237" s="43"/>
      <c r="F237" s="10">
        <v>1</v>
      </c>
    </row>
    <row r="238" spans="1:6" ht="15" customHeight="1" outlineLevel="1">
      <c r="A238" s="10">
        <v>44704</v>
      </c>
      <c r="B238" s="10" t="s">
        <v>685</v>
      </c>
      <c r="C238" s="10">
        <v>3200</v>
      </c>
      <c r="D238" s="42" t="str">
        <f>HYPERLINK("http://odejda-optom.org/pictures/4f5e12318f0b8e5ec57dgfdty65201671efeabf6.jpg")</f>
        <v>http://odejda-optom.org/pictures/4f5e12318f0b8e5ec57dgfdty65201671efeabf6.jpg</v>
      </c>
      <c r="E238" s="43"/>
      <c r="F238" s="10">
        <v>2</v>
      </c>
    </row>
    <row r="239" spans="1:6" ht="15" customHeight="1" outlineLevel="1">
      <c r="A239" s="10">
        <v>44701</v>
      </c>
      <c r="B239" s="10" t="s">
        <v>686</v>
      </c>
      <c r="C239" s="10">
        <v>3200</v>
      </c>
      <c r="D239" s="42" t="str">
        <f>HYPERLINK("http://odejda-optom.org/pictures/4f5e12318f0b8e5ec57dgfdty65201671efeabf6.jpg")</f>
        <v>http://odejda-optom.org/pictures/4f5e12318f0b8e5ec57dgfdty65201671efeabf6.jpg</v>
      </c>
      <c r="E239" s="43"/>
      <c r="F239" s="10">
        <v>1</v>
      </c>
    </row>
    <row r="240" spans="1:6" ht="15" customHeight="1" outlineLevel="1">
      <c r="A240" s="10">
        <v>44688</v>
      </c>
      <c r="B240" s="10" t="s">
        <v>687</v>
      </c>
      <c r="C240" s="10">
        <v>3200</v>
      </c>
      <c r="D240" s="42" t="str">
        <f>HYPERLINK("http://odejda-optom.org/pictures/34933c0efb7eb51eab43d01a4tvr654u663e2347.jpg")</f>
        <v>http://odejda-optom.org/pictures/34933c0efb7eb51eab43d01a4tvr654u663e2347.jpg</v>
      </c>
      <c r="E240" s="43"/>
      <c r="F240" s="10">
        <v>1</v>
      </c>
    </row>
    <row r="241" spans="1:6" ht="15" customHeight="1" outlineLevel="1">
      <c r="A241" s="10">
        <v>44689</v>
      </c>
      <c r="B241" s="10" t="s">
        <v>688</v>
      </c>
      <c r="C241" s="10">
        <v>3200</v>
      </c>
      <c r="D241" s="42" t="str">
        <f>HYPERLINK("http://odejda-optom.org/pictures/34933c0efb7eb51eab43d01a4tvr654u663e2347.jpg")</f>
        <v>http://odejda-optom.org/pictures/34933c0efb7eb51eab43d01a4tvr654u663e2347.jpg</v>
      </c>
      <c r="E241" s="43"/>
      <c r="F241" s="10">
        <v>2</v>
      </c>
    </row>
    <row r="242" spans="1:6" ht="15" customHeight="1" outlineLevel="1">
      <c r="A242" s="10">
        <v>44690</v>
      </c>
      <c r="B242" s="10" t="s">
        <v>689</v>
      </c>
      <c r="C242" s="10">
        <v>3200</v>
      </c>
      <c r="D242" s="42" t="str">
        <f>HYPERLINK("http://odejda-optom.org/pictures/34933c0efb7eb51eab43d01a4tvr654u663e2347.jpg")</f>
        <v>http://odejda-optom.org/pictures/34933c0efb7eb51eab43d01a4tvr654u663e2347.jpg</v>
      </c>
      <c r="E242" s="43"/>
      <c r="F242" s="10">
        <v>1</v>
      </c>
    </row>
    <row r="243" spans="1:6" ht="15" customHeight="1" outlineLevel="1">
      <c r="A243" s="10">
        <v>44697</v>
      </c>
      <c r="B243" s="10" t="s">
        <v>690</v>
      </c>
      <c r="C243" s="10">
        <v>3200</v>
      </c>
      <c r="D243" s="42" t="str">
        <f>HYPERLINK("http://odejda-optom.org/pictures/5ed69549a7b72bd4c1015fae8dgfj45822e8bb.jpg")</f>
        <v>http://odejda-optom.org/pictures/5ed69549a7b72bd4c1015fae8dgfj45822e8bb.jpg</v>
      </c>
      <c r="E243" s="43"/>
      <c r="F243" s="10">
        <v>2</v>
      </c>
    </row>
    <row r="244" spans="1:6" ht="15" customHeight="1" outlineLevel="1">
      <c r="A244" s="10">
        <v>44698</v>
      </c>
      <c r="B244" s="10" t="s">
        <v>691</v>
      </c>
      <c r="C244" s="10">
        <v>3200</v>
      </c>
      <c r="D244" s="42" t="str">
        <f>HYPERLINK("http://odejda-optom.org/pictures/5ed69549a7b72bd4c1015fae8dgfj45822e8bb.jpg")</f>
        <v>http://odejda-optom.org/pictures/5ed69549a7b72bd4c1015fae8dgfj45822e8bb.jpg</v>
      </c>
      <c r="E244" s="43"/>
      <c r="F244" s="10">
        <v>2</v>
      </c>
    </row>
    <row r="245" spans="1:6" ht="15" customHeight="1" outlineLevel="1">
      <c r="A245" s="10">
        <v>44699</v>
      </c>
      <c r="B245" s="10" t="s">
        <v>692</v>
      </c>
      <c r="C245" s="10">
        <v>3200</v>
      </c>
      <c r="D245" s="42" t="str">
        <f>HYPERLINK("http://odejda-optom.org/pictures/5ed69549a7b72bd4c1015fae8dgfj45822e8bb.jpg")</f>
        <v>http://odejda-optom.org/pictures/5ed69549a7b72bd4c1015fae8dgfj45822e8bb.jpg</v>
      </c>
      <c r="E245" s="43"/>
      <c r="F245" s="10">
        <v>1</v>
      </c>
    </row>
    <row r="246" spans="1:6" ht="15" customHeight="1" outlineLevel="1">
      <c r="A246" s="10">
        <v>41428</v>
      </c>
      <c r="B246" s="10" t="s">
        <v>693</v>
      </c>
      <c r="C246" s="10">
        <v>3200</v>
      </c>
      <c r="D246" s="42" t="str">
        <f>HYPERLINK("http://odejda-optom.org/pictures/f3e64ca23290211441eca313256686ce.jpg")</f>
        <v>http://odejda-optom.org/pictures/f3e64ca23290211441eca313256686ce.jpg</v>
      </c>
      <c r="E246" s="43"/>
      <c r="F246" s="10">
        <v>1</v>
      </c>
    </row>
    <row r="247" spans="1:6" ht="15" customHeight="1" outlineLevel="1">
      <c r="A247" s="10">
        <v>44567</v>
      </c>
      <c r="B247" s="10" t="s">
        <v>512</v>
      </c>
      <c r="C247" s="10">
        <v>3250</v>
      </c>
      <c r="D247" s="42" t="str">
        <f>HYPERLINK("http://odejda-optom.org/pictures/1b4ee07df3647b003sfszfgf642246548566.jpg")</f>
        <v>http://odejda-optom.org/pictures/1b4ee07df3647b003sfszfgf642246548566.jpg</v>
      </c>
      <c r="E247" s="43"/>
      <c r="F247" s="10">
        <v>1</v>
      </c>
    </row>
    <row r="248" spans="1:6" ht="15" customHeight="1" outlineLevel="1">
      <c r="A248" s="10">
        <v>44572</v>
      </c>
      <c r="B248" s="10" t="s">
        <v>513</v>
      </c>
      <c r="C248" s="10">
        <v>3250</v>
      </c>
      <c r="D248" s="42" t="str">
        <f>HYPERLINK("http://odejda-optom.org/pictures/a776dfc981579b469fb1c75dfsdfsf7a70c43f1.jpg")</f>
        <v>http://odejda-optom.org/pictures/a776dfc981579b469fb1c75dfsdfsf7a70c43f1.jpg</v>
      </c>
      <c r="E248" s="43"/>
      <c r="F248" s="10">
        <v>2</v>
      </c>
    </row>
    <row r="249" spans="1:6" ht="15" customHeight="1" outlineLevel="1">
      <c r="A249" s="10">
        <v>44568</v>
      </c>
      <c r="B249" s="10" t="s">
        <v>514</v>
      </c>
      <c r="C249" s="10">
        <v>3250</v>
      </c>
      <c r="D249" s="42" t="str">
        <f>HYPERLINK("http://odejda-optom.org/pictures/1b4ee07df3647b003sfszfgf642246548566.jpg")</f>
        <v>http://odejda-optom.org/pictures/1b4ee07df3647b003sfszfgf642246548566.jpg</v>
      </c>
      <c r="E249" s="43"/>
      <c r="F249" s="10">
        <v>1</v>
      </c>
    </row>
    <row r="250" spans="1:6" ht="15" customHeight="1" outlineLevel="1">
      <c r="A250" s="10">
        <v>44573</v>
      </c>
      <c r="B250" s="10" t="s">
        <v>515</v>
      </c>
      <c r="C250" s="10">
        <v>3250</v>
      </c>
      <c r="D250" s="42" t="str">
        <f>HYPERLINK("http://odejda-optom.org/pictures/a776dfc981579b469fb1c75dfsdfsf7a70c43f1.jpg")</f>
        <v>http://odejda-optom.org/pictures/a776dfc981579b469fb1c75dfsdfsf7a70c43f1.jpg</v>
      </c>
      <c r="E250" s="43"/>
      <c r="F250" s="10">
        <v>1</v>
      </c>
    </row>
    <row r="251" spans="1:6" ht="15" customHeight="1" outlineLevel="1">
      <c r="A251" s="10">
        <v>44569</v>
      </c>
      <c r="B251" s="10" t="s">
        <v>516</v>
      </c>
      <c r="C251" s="10">
        <v>3250</v>
      </c>
      <c r="D251" s="42" t="str">
        <f>HYPERLINK("http://odejda-optom.org/pictures/1b4ee07df3647b003sfszfgf642246548566.jpg")</f>
        <v>http://odejda-optom.org/pictures/1b4ee07df3647b003sfszfgf642246548566.jpg</v>
      </c>
      <c r="E251" s="43"/>
      <c r="F251" s="10">
        <v>3</v>
      </c>
    </row>
    <row r="252" spans="1:6" ht="15" customHeight="1" outlineLevel="1">
      <c r="A252" s="10">
        <v>44574</v>
      </c>
      <c r="B252" s="10" t="s">
        <v>517</v>
      </c>
      <c r="C252" s="10">
        <v>3250</v>
      </c>
      <c r="D252" s="42" t="str">
        <f>HYPERLINK("http://odejda-optom.org/pictures/a776dfc981579b469fb1c75dfsdfsf7a70c43f1.jpg")</f>
        <v>http://odejda-optom.org/pictures/a776dfc981579b469fb1c75dfsdfsf7a70c43f1.jpg</v>
      </c>
      <c r="E252" s="43"/>
      <c r="F252" s="10">
        <v>1</v>
      </c>
    </row>
    <row r="253" spans="1:6" ht="15" customHeight="1" outlineLevel="1">
      <c r="A253" s="10">
        <v>44575</v>
      </c>
      <c r="B253" s="10" t="s">
        <v>518</v>
      </c>
      <c r="C253" s="10">
        <v>3250</v>
      </c>
      <c r="D253" s="42" t="str">
        <f>HYPERLINK("http://odejda-optom.org/pictures/a776dfc981579b469fb1c75dfsdfsf7a70c43f1.jpg")</f>
        <v>http://odejda-optom.org/pictures/a776dfc981579b469fb1c75dfsdfsf7a70c43f1.jpg</v>
      </c>
      <c r="E253" s="43"/>
      <c r="F253" s="10">
        <v>1</v>
      </c>
    </row>
    <row r="254" spans="1:6" ht="15" customHeight="1" outlineLevel="1">
      <c r="A254" s="10">
        <v>44571</v>
      </c>
      <c r="B254" s="10" t="s">
        <v>519</v>
      </c>
      <c r="C254" s="10">
        <v>3250</v>
      </c>
      <c r="D254" s="42" t="str">
        <f>HYPERLINK("http://odejda-optom.org/pictures/1b4ee07df3647b003sfszfgf642246548566.jpg")</f>
        <v>http://odejda-optom.org/pictures/1b4ee07df3647b003sfszfgf642246548566.jpg</v>
      </c>
      <c r="E254" s="43"/>
      <c r="F254" s="10">
        <v>2</v>
      </c>
    </row>
    <row r="255" spans="1:6" ht="15" customHeight="1" outlineLevel="1">
      <c r="A255" s="10">
        <v>44576</v>
      </c>
      <c r="B255" s="10" t="s">
        <v>520</v>
      </c>
      <c r="C255" s="10">
        <v>3250</v>
      </c>
      <c r="D255" s="42" t="str">
        <f>HYPERLINK("http://odejda-optom.org/pictures/a776dfc981579b469fb1c75dfsdfsf7a70c43f1.jpg")</f>
        <v>http://odejda-optom.org/pictures/a776dfc981579b469fb1c75dfsdfsf7a70c43f1.jpg</v>
      </c>
      <c r="E255" s="43"/>
      <c r="F255" s="10">
        <v>1</v>
      </c>
    </row>
    <row r="256" spans="1:6" ht="15" customHeight="1" outlineLevel="1">
      <c r="A256" s="10">
        <v>41392</v>
      </c>
      <c r="B256" s="10" t="s">
        <v>666</v>
      </c>
      <c r="C256" s="10">
        <v>3250</v>
      </c>
      <c r="D256" s="42" t="str">
        <f aca="true" t="shared" si="3" ref="D256:D267">HYPERLINK("http://odejda-optom.org/pictures/aa009366ac0041b2f7ecf85b1e4163aa.jpg")</f>
        <v>http://odejda-optom.org/pictures/aa009366ac0041b2f7ecf85b1e4163aa.jpg</v>
      </c>
      <c r="E256" s="43"/>
      <c r="F256" s="10">
        <v>3</v>
      </c>
    </row>
    <row r="257" spans="1:6" ht="15" customHeight="1" outlineLevel="1">
      <c r="A257" s="10">
        <v>41398</v>
      </c>
      <c r="B257" s="10" t="s">
        <v>667</v>
      </c>
      <c r="C257" s="10">
        <v>3250</v>
      </c>
      <c r="D257" s="42" t="str">
        <f t="shared" si="3"/>
        <v>http://odejda-optom.org/pictures/aa009366ac0041b2f7ecf85b1e4163aa.jpg</v>
      </c>
      <c r="E257" s="43"/>
      <c r="F257" s="10">
        <v>3</v>
      </c>
    </row>
    <row r="258" spans="1:6" ht="15" customHeight="1" outlineLevel="1">
      <c r="A258" s="10">
        <v>41393</v>
      </c>
      <c r="B258" s="10" t="s">
        <v>668</v>
      </c>
      <c r="C258" s="10">
        <v>3250</v>
      </c>
      <c r="D258" s="42" t="str">
        <f t="shared" si="3"/>
        <v>http://odejda-optom.org/pictures/aa009366ac0041b2f7ecf85b1e4163aa.jpg</v>
      </c>
      <c r="E258" s="43"/>
      <c r="F258" s="10">
        <v>2</v>
      </c>
    </row>
    <row r="259" spans="1:6" ht="15" customHeight="1" outlineLevel="1">
      <c r="A259" s="10">
        <v>41399</v>
      </c>
      <c r="B259" s="10" t="s">
        <v>669</v>
      </c>
      <c r="C259" s="10">
        <v>3250</v>
      </c>
      <c r="D259" s="42" t="str">
        <f t="shared" si="3"/>
        <v>http://odejda-optom.org/pictures/aa009366ac0041b2f7ecf85b1e4163aa.jpg</v>
      </c>
      <c r="E259" s="43"/>
      <c r="F259" s="10">
        <v>2</v>
      </c>
    </row>
    <row r="260" spans="1:6" ht="15" customHeight="1" outlineLevel="1">
      <c r="A260" s="10">
        <v>41394</v>
      </c>
      <c r="B260" s="10" t="s">
        <v>670</v>
      </c>
      <c r="C260" s="10">
        <v>3250</v>
      </c>
      <c r="D260" s="42" t="str">
        <f t="shared" si="3"/>
        <v>http://odejda-optom.org/pictures/aa009366ac0041b2f7ecf85b1e4163aa.jpg</v>
      </c>
      <c r="E260" s="43"/>
      <c r="F260" s="10">
        <v>2</v>
      </c>
    </row>
    <row r="261" spans="1:6" ht="15" customHeight="1" outlineLevel="1">
      <c r="A261" s="10">
        <v>41400</v>
      </c>
      <c r="B261" s="10" t="s">
        <v>671</v>
      </c>
      <c r="C261" s="10">
        <v>3250</v>
      </c>
      <c r="D261" s="42" t="str">
        <f t="shared" si="3"/>
        <v>http://odejda-optom.org/pictures/aa009366ac0041b2f7ecf85b1e4163aa.jpg</v>
      </c>
      <c r="E261" s="43"/>
      <c r="F261" s="10">
        <v>3</v>
      </c>
    </row>
    <row r="262" spans="1:6" ht="15" customHeight="1" outlineLevel="1">
      <c r="A262" s="10">
        <v>41395</v>
      </c>
      <c r="B262" s="10" t="s">
        <v>672</v>
      </c>
      <c r="C262" s="10">
        <v>3250</v>
      </c>
      <c r="D262" s="42" t="str">
        <f t="shared" si="3"/>
        <v>http://odejda-optom.org/pictures/aa009366ac0041b2f7ecf85b1e4163aa.jpg</v>
      </c>
      <c r="E262" s="43"/>
      <c r="F262" s="10">
        <v>2</v>
      </c>
    </row>
    <row r="263" spans="1:6" ht="15" customHeight="1" outlineLevel="1">
      <c r="A263" s="10">
        <v>41401</v>
      </c>
      <c r="B263" s="10" t="s">
        <v>673</v>
      </c>
      <c r="C263" s="10">
        <v>3250</v>
      </c>
      <c r="D263" s="42" t="str">
        <f t="shared" si="3"/>
        <v>http://odejda-optom.org/pictures/aa009366ac0041b2f7ecf85b1e4163aa.jpg</v>
      </c>
      <c r="E263" s="43"/>
      <c r="F263" s="10">
        <v>2</v>
      </c>
    </row>
    <row r="264" spans="1:6" ht="15" customHeight="1" outlineLevel="1">
      <c r="A264" s="10">
        <v>41396</v>
      </c>
      <c r="B264" s="10" t="s">
        <v>674</v>
      </c>
      <c r="C264" s="10">
        <v>3250</v>
      </c>
      <c r="D264" s="42" t="str">
        <f t="shared" si="3"/>
        <v>http://odejda-optom.org/pictures/aa009366ac0041b2f7ecf85b1e4163aa.jpg</v>
      </c>
      <c r="E264" s="43"/>
      <c r="F264" s="10">
        <v>1</v>
      </c>
    </row>
    <row r="265" spans="1:6" ht="15" customHeight="1" outlineLevel="1">
      <c r="A265" s="10">
        <v>41402</v>
      </c>
      <c r="B265" s="10" t="s">
        <v>675</v>
      </c>
      <c r="C265" s="10">
        <v>3250</v>
      </c>
      <c r="D265" s="42" t="str">
        <f t="shared" si="3"/>
        <v>http://odejda-optom.org/pictures/aa009366ac0041b2f7ecf85b1e4163aa.jpg</v>
      </c>
      <c r="E265" s="43"/>
      <c r="F265" s="10">
        <v>1</v>
      </c>
    </row>
    <row r="266" spans="1:6" ht="15" customHeight="1" outlineLevel="1">
      <c r="A266" s="10">
        <v>41397</v>
      </c>
      <c r="B266" s="10" t="s">
        <v>676</v>
      </c>
      <c r="C266" s="10">
        <v>3250</v>
      </c>
      <c r="D266" s="42" t="str">
        <f t="shared" si="3"/>
        <v>http://odejda-optom.org/pictures/aa009366ac0041b2f7ecf85b1e4163aa.jpg</v>
      </c>
      <c r="E266" s="43"/>
      <c r="F266" s="10">
        <v>1</v>
      </c>
    </row>
    <row r="267" spans="1:6" ht="15" customHeight="1" outlineLevel="1">
      <c r="A267" s="10">
        <v>41403</v>
      </c>
      <c r="B267" s="10" t="s">
        <v>677</v>
      </c>
      <c r="C267" s="10">
        <v>3250</v>
      </c>
      <c r="D267" s="42" t="str">
        <f t="shared" si="3"/>
        <v>http://odejda-optom.org/pictures/aa009366ac0041b2f7ecf85b1e4163aa.jpg</v>
      </c>
      <c r="E267" s="43"/>
      <c r="F267" s="10">
        <v>1</v>
      </c>
    </row>
    <row r="268" spans="1:6" ht="15" customHeight="1" outlineLevel="1">
      <c r="A268" s="10">
        <v>37120</v>
      </c>
      <c r="B268" s="10" t="s">
        <v>656</v>
      </c>
      <c r="C268" s="10">
        <v>3290</v>
      </c>
      <c r="D268" s="42" t="str">
        <f>HYPERLINK("http://odejda-optom.org/pictures/2018_1780.jpg")</f>
        <v>http://odejda-optom.org/pictures/2018_1780.jpg</v>
      </c>
      <c r="E268" s="43"/>
      <c r="F268" s="10">
        <v>2</v>
      </c>
    </row>
    <row r="269" spans="1:6" ht="15" customHeight="1" outlineLevel="1">
      <c r="A269" s="10">
        <v>37121</v>
      </c>
      <c r="B269" s="10" t="s">
        <v>657</v>
      </c>
      <c r="C269" s="10">
        <v>3290</v>
      </c>
      <c r="D269" s="42" t="str">
        <f>HYPERLINK("http://odejda-optom.org/pictures/2018_1780.jpg")</f>
        <v>http://odejda-optom.org/pictures/2018_1780.jpg</v>
      </c>
      <c r="E269" s="43"/>
      <c r="F269" s="10">
        <v>1</v>
      </c>
    </row>
    <row r="270" spans="1:6" ht="15" customHeight="1" outlineLevel="1">
      <c r="A270" s="10">
        <v>37122</v>
      </c>
      <c r="B270" s="10" t="s">
        <v>658</v>
      </c>
      <c r="C270" s="10">
        <v>3290</v>
      </c>
      <c r="D270" s="42" t="str">
        <f>HYPERLINK("http://odejda-optom.org/pictures/2018_1780.jpg")</f>
        <v>http://odejda-optom.org/pictures/2018_1780.jpg</v>
      </c>
      <c r="E270" s="43"/>
      <c r="F270" s="10">
        <v>1</v>
      </c>
    </row>
    <row r="271" spans="1:6" ht="15" customHeight="1" outlineLevel="1">
      <c r="A271" s="10">
        <v>37123</v>
      </c>
      <c r="B271" s="10" t="s">
        <v>659</v>
      </c>
      <c r="C271" s="10">
        <v>3290</v>
      </c>
      <c r="D271" s="42" t="str">
        <f>HYPERLINK("http://odejda-optom.org/pictures/2018_1780.jpg")</f>
        <v>http://odejda-optom.org/pictures/2018_1780.jpg</v>
      </c>
      <c r="E271" s="43"/>
      <c r="F271" s="10">
        <v>1</v>
      </c>
    </row>
    <row r="272" spans="1:7" ht="15" customHeight="1" outlineLevel="1">
      <c r="A272" s="10">
        <v>46549</v>
      </c>
      <c r="B272" s="15" t="s">
        <v>476</v>
      </c>
      <c r="C272" s="10">
        <v>3300</v>
      </c>
      <c r="D272" s="42" t="s">
        <v>1203</v>
      </c>
      <c r="E272" s="43"/>
      <c r="F272" s="10">
        <v>9</v>
      </c>
      <c r="G272" s="13"/>
    </row>
    <row r="273" spans="1:7" ht="15" customHeight="1" outlineLevel="1">
      <c r="A273" s="10">
        <v>46545</v>
      </c>
      <c r="B273" s="15" t="s">
        <v>477</v>
      </c>
      <c r="C273" s="10">
        <v>3300</v>
      </c>
      <c r="D273" s="42" t="s">
        <v>1203</v>
      </c>
      <c r="E273" s="43"/>
      <c r="F273" s="10">
        <v>8</v>
      </c>
      <c r="G273" s="13"/>
    </row>
    <row r="274" spans="1:7" ht="15" customHeight="1" outlineLevel="1">
      <c r="A274" s="10">
        <v>46546</v>
      </c>
      <c r="B274" s="15" t="s">
        <v>478</v>
      </c>
      <c r="C274" s="10">
        <v>3300</v>
      </c>
      <c r="D274" s="42" t="s">
        <v>1203</v>
      </c>
      <c r="E274" s="43"/>
      <c r="F274" s="10">
        <v>8</v>
      </c>
      <c r="G274" s="13"/>
    </row>
    <row r="275" spans="1:7" ht="15" customHeight="1" outlineLevel="1">
      <c r="A275" s="10">
        <v>46547</v>
      </c>
      <c r="B275" s="15" t="s">
        <v>479</v>
      </c>
      <c r="C275" s="10">
        <v>3300</v>
      </c>
      <c r="D275" s="42" t="s">
        <v>1203</v>
      </c>
      <c r="E275" s="43"/>
      <c r="F275" s="10">
        <v>8</v>
      </c>
      <c r="G275" s="13"/>
    </row>
    <row r="276" spans="1:7" ht="15" customHeight="1" outlineLevel="1">
      <c r="A276" s="10">
        <v>46548</v>
      </c>
      <c r="B276" s="15" t="s">
        <v>480</v>
      </c>
      <c r="C276" s="10">
        <v>3300</v>
      </c>
      <c r="D276" s="42" t="s">
        <v>1203</v>
      </c>
      <c r="E276" s="43"/>
      <c r="F276" s="10">
        <v>8</v>
      </c>
      <c r="G276" s="13"/>
    </row>
    <row r="277" spans="1:6" ht="15" customHeight="1" outlineLevel="1">
      <c r="A277" s="10">
        <v>47732</v>
      </c>
      <c r="B277" s="10" t="s">
        <v>577</v>
      </c>
      <c r="C277" s="10">
        <v>3300</v>
      </c>
      <c r="D277" s="42" t="str">
        <f>HYPERLINK("http://odejda-optom.org/pictures/fobs701black.jpg")</f>
        <v>http://odejda-optom.org/pictures/fobs701black.jpg</v>
      </c>
      <c r="E277" s="43"/>
      <c r="F277" s="10">
        <v>4</v>
      </c>
    </row>
    <row r="278" spans="1:6" ht="15" customHeight="1" outlineLevel="1">
      <c r="A278" s="10">
        <v>47733</v>
      </c>
      <c r="B278" s="10" t="s">
        <v>578</v>
      </c>
      <c r="C278" s="10">
        <v>3300</v>
      </c>
      <c r="D278" s="42" t="str">
        <f>HYPERLINK("http://odejda-optom.org/pictures/fobs701black.jpg")</f>
        <v>http://odejda-optom.org/pictures/fobs701black.jpg</v>
      </c>
      <c r="E278" s="43"/>
      <c r="F278" s="10">
        <v>4</v>
      </c>
    </row>
    <row r="279" spans="1:6" ht="15" customHeight="1" outlineLevel="1">
      <c r="A279" s="10">
        <v>47734</v>
      </c>
      <c r="B279" s="10" t="s">
        <v>579</v>
      </c>
      <c r="C279" s="10">
        <v>3300</v>
      </c>
      <c r="D279" s="42" t="str">
        <f>HYPERLINK("http://odejda-optom.org/pictures/fobs701black.jpg")</f>
        <v>http://odejda-optom.org/pictures/fobs701black.jpg</v>
      </c>
      <c r="E279" s="43"/>
      <c r="F279" s="10">
        <v>4</v>
      </c>
    </row>
    <row r="280" spans="1:6" ht="15" customHeight="1" outlineLevel="1">
      <c r="A280" s="10">
        <v>47735</v>
      </c>
      <c r="B280" s="10" t="s">
        <v>580</v>
      </c>
      <c r="C280" s="10">
        <v>3300</v>
      </c>
      <c r="D280" s="42" t="str">
        <f>HYPERLINK("http://odejda-optom.org/pictures/fobs701black.jpg")</f>
        <v>http://odejda-optom.org/pictures/fobs701black.jpg</v>
      </c>
      <c r="E280" s="43"/>
      <c r="F280" s="10">
        <v>3</v>
      </c>
    </row>
    <row r="281" spans="1:6" ht="15" customHeight="1" outlineLevel="1">
      <c r="A281" s="10">
        <v>47736</v>
      </c>
      <c r="B281" s="10" t="s">
        <v>581</v>
      </c>
      <c r="C281" s="10">
        <v>3300</v>
      </c>
      <c r="D281" s="42" t="str">
        <f>HYPERLINK("http://odejda-optom.org/pictures/fobs701black.jpg")</f>
        <v>http://odejda-optom.org/pictures/fobs701black.jpg</v>
      </c>
      <c r="E281" s="43"/>
      <c r="F281" s="10">
        <v>2</v>
      </c>
    </row>
    <row r="282" spans="1:6" ht="15" customHeight="1" outlineLevel="1">
      <c r="A282" s="10">
        <v>40880</v>
      </c>
      <c r="B282" s="10" t="s">
        <v>595</v>
      </c>
      <c r="C282" s="10">
        <v>3300</v>
      </c>
      <c r="D282" s="42" t="str">
        <f>HYPERLINK("http://odejda-optom.org/pictures/fd45fbfb5c63a3c71baa3bc49c574b99.jpg")</f>
        <v>http://odejda-optom.org/pictures/fd45fbfb5c63a3c71baa3bc49c574b99.jpg</v>
      </c>
      <c r="E282" s="43"/>
      <c r="F282" s="10">
        <v>1</v>
      </c>
    </row>
    <row r="283" spans="1:6" ht="15" customHeight="1" outlineLevel="1">
      <c r="A283" s="10">
        <v>40881</v>
      </c>
      <c r="B283" s="10" t="s">
        <v>596</v>
      </c>
      <c r="C283" s="10">
        <v>3300</v>
      </c>
      <c r="D283" s="42" t="str">
        <f>HYPERLINK("http://odejda-optom.org/pictures/fd45fbfb5c63a3c71baa3bc49c574b99.jpg")</f>
        <v>http://odejda-optom.org/pictures/fd45fbfb5c63a3c71baa3bc49c574b99.jpg</v>
      </c>
      <c r="E283" s="43"/>
      <c r="F283" s="10">
        <v>1</v>
      </c>
    </row>
    <row r="284" spans="1:6" ht="15" customHeight="1" outlineLevel="1">
      <c r="A284" s="10">
        <v>40882</v>
      </c>
      <c r="B284" s="10" t="s">
        <v>597</v>
      </c>
      <c r="C284" s="10">
        <v>3300</v>
      </c>
      <c r="D284" s="42" t="str">
        <f>HYPERLINK("http://odejda-optom.org/pictures/fd45fbfb5c63a3c71baa3bc49c574b99.jpg")</f>
        <v>http://odejda-optom.org/pictures/fd45fbfb5c63a3c71baa3bc49c574b99.jpg</v>
      </c>
      <c r="E284" s="43"/>
      <c r="F284" s="10">
        <v>1</v>
      </c>
    </row>
    <row r="285" spans="1:6" ht="15" customHeight="1" outlineLevel="1">
      <c r="A285" s="10">
        <v>40883</v>
      </c>
      <c r="B285" s="10" t="s">
        <v>598</v>
      </c>
      <c r="C285" s="10">
        <v>3300</v>
      </c>
      <c r="D285" s="42" t="str">
        <f>HYPERLINK("http://odejda-optom.org/pictures/fd45fbfb5c63a3c71baa3bc49c574b99.jpg")</f>
        <v>http://odejda-optom.org/pictures/fd45fbfb5c63a3c71baa3bc49c574b99.jpg</v>
      </c>
      <c r="E285" s="43"/>
      <c r="F285" s="10">
        <v>1</v>
      </c>
    </row>
    <row r="286" spans="1:6" ht="15" customHeight="1" outlineLevel="1">
      <c r="A286" s="10">
        <v>40863</v>
      </c>
      <c r="B286" s="10" t="s">
        <v>599</v>
      </c>
      <c r="C286" s="10">
        <v>3300</v>
      </c>
      <c r="D286" s="42" t="str">
        <f>HYPERLINK("http://odejda-optom.org/pictures/240f51dc4e5263a52c6ac6476cef9cfa.jpg")</f>
        <v>http://odejda-optom.org/pictures/240f51dc4e5263a52c6ac6476cef9cfa.jpg</v>
      </c>
      <c r="E286" s="43"/>
      <c r="F286" s="10">
        <v>1</v>
      </c>
    </row>
    <row r="287" spans="1:6" ht="15" customHeight="1" outlineLevel="1">
      <c r="A287" s="10">
        <v>40868</v>
      </c>
      <c r="B287" s="10" t="s">
        <v>600</v>
      </c>
      <c r="C287" s="10">
        <v>3300</v>
      </c>
      <c r="D287" s="42" t="str">
        <f>HYPERLINK("http://odejda-optom.org/pictures/240f51dc4e5263a52c6ac6476cef9cfa.jpg")</f>
        <v>http://odejda-optom.org/pictures/240f51dc4e5263a52c6ac6476cef9cfa.jpg</v>
      </c>
      <c r="E287" s="43"/>
      <c r="F287" s="10">
        <v>3</v>
      </c>
    </row>
    <row r="288" spans="1:6" ht="15" customHeight="1" outlineLevel="1">
      <c r="A288" s="10">
        <v>40864</v>
      </c>
      <c r="B288" s="10" t="s">
        <v>601</v>
      </c>
      <c r="C288" s="10">
        <v>3300</v>
      </c>
      <c r="D288" s="42" t="str">
        <f>HYPERLINK("http://odejda-optom.org/pictures/240f51dc4e5263a52c6ac6476cef9cfa.jpg")</f>
        <v>http://odejda-optom.org/pictures/240f51dc4e5263a52c6ac6476cef9cfa.jpg</v>
      </c>
      <c r="E288" s="43"/>
      <c r="F288" s="10">
        <v>1</v>
      </c>
    </row>
    <row r="289" spans="1:6" ht="15" customHeight="1" outlineLevel="1">
      <c r="A289" s="10">
        <v>40870</v>
      </c>
      <c r="B289" s="10" t="s">
        <v>602</v>
      </c>
      <c r="C289" s="10">
        <v>3300</v>
      </c>
      <c r="D289" s="42" t="str">
        <f>HYPERLINK("http://odejda-optom.org/pictures/240f51dc4e5263a52c6ac6476cef9cfa.jpg")</f>
        <v>http://odejda-optom.org/pictures/240f51dc4e5263a52c6ac6476cef9cfa.jpg</v>
      </c>
      <c r="E289" s="43"/>
      <c r="F289" s="10">
        <v>2</v>
      </c>
    </row>
    <row r="290" spans="1:6" ht="15" customHeight="1" outlineLevel="1">
      <c r="A290" s="10">
        <v>44722</v>
      </c>
      <c r="B290" s="10" t="s">
        <v>809</v>
      </c>
      <c r="C290" s="10">
        <v>3400</v>
      </c>
      <c r="D290" s="42" t="str">
        <f>HYPERLINK("http://odejda-optom.org/pictures/aabd9384c75c51c8a8270cbdgdsgjh45f85071338.jpg")</f>
        <v>http://odejda-optom.org/pictures/aabd9384c75c51c8a8270cbdgdsgjh45f85071338.jpg</v>
      </c>
      <c r="E290" s="43"/>
      <c r="F290" s="10">
        <v>2</v>
      </c>
    </row>
    <row r="291" spans="1:6" ht="15" customHeight="1" outlineLevel="1">
      <c r="A291" s="10">
        <v>44723</v>
      </c>
      <c r="B291" s="10" t="s">
        <v>810</v>
      </c>
      <c r="C291" s="10">
        <v>3400</v>
      </c>
      <c r="D291" s="42" t="str">
        <f>HYPERLINK("http://odejda-optom.org/pictures/aabd9384c75c51c8a8270cbdgdsgjh45f85071338.jpg")</f>
        <v>http://odejda-optom.org/pictures/aabd9384c75c51c8a8270cbdgdsgjh45f85071338.jpg</v>
      </c>
      <c r="E291" s="43"/>
      <c r="F291" s="10">
        <v>1</v>
      </c>
    </row>
    <row r="292" spans="1:6" ht="15" customHeight="1" outlineLevel="1">
      <c r="A292" s="10">
        <v>44724</v>
      </c>
      <c r="B292" s="10" t="s">
        <v>811</v>
      </c>
      <c r="C292" s="10">
        <v>3400</v>
      </c>
      <c r="D292" s="42" t="str">
        <f>HYPERLINK("http://odejda-optom.org/pictures/aabd9384c75c51c8a8270cbdgdsgjh45f85071338.jpg")</f>
        <v>http://odejda-optom.org/pictures/aabd9384c75c51c8a8270cbdgdsgjh45f85071338.jpg</v>
      </c>
      <c r="E292" s="43"/>
      <c r="F292" s="10">
        <v>2</v>
      </c>
    </row>
    <row r="293" spans="1:6" ht="15" customHeight="1" outlineLevel="1">
      <c r="A293" s="10">
        <v>44720</v>
      </c>
      <c r="B293" s="10" t="s">
        <v>812</v>
      </c>
      <c r="C293" s="10">
        <v>3400</v>
      </c>
      <c r="D293" s="42" t="str">
        <f>HYPERLINK("http://odejda-optom.org/pictures/aabd9384c75c51c8a8270cbdgdsgjh45f85071338.jpg")</f>
        <v>http://odejda-optom.org/pictures/aabd9384c75c51c8a8270cbdgdsgjh45f85071338.jpg</v>
      </c>
      <c r="E293" s="43"/>
      <c r="F293" s="10">
        <v>5</v>
      </c>
    </row>
    <row r="294" spans="1:6" ht="15" customHeight="1" outlineLevel="1">
      <c r="A294" s="10">
        <v>44721</v>
      </c>
      <c r="B294" s="10" t="s">
        <v>813</v>
      </c>
      <c r="C294" s="10">
        <v>3400</v>
      </c>
      <c r="D294" s="42" t="str">
        <f>HYPERLINK("http://odejda-optom.org/pictures/aabd9384c75c51c8a8270cbdgdsgjh45f85071338.jpg")</f>
        <v>http://odejda-optom.org/pictures/aabd9384c75c51c8a8270cbdgdsgjh45f85071338.jpg</v>
      </c>
      <c r="E294" s="43"/>
      <c r="F294" s="10">
        <v>6</v>
      </c>
    </row>
    <row r="295" spans="1:6" ht="15" customHeight="1" outlineLevel="1">
      <c r="A295" s="10">
        <v>44714</v>
      </c>
      <c r="B295" s="10" t="s">
        <v>814</v>
      </c>
      <c r="C295" s="10">
        <v>3400</v>
      </c>
      <c r="D295" s="42" t="str">
        <f>HYPERLINK("http://odejda-optom.org/pictures/e261c917c75bc734ac6ddfgsd4ed814540971.jpg")</f>
        <v>http://odejda-optom.org/pictures/e261c917c75bc734ac6ddfgsd4ed814540971.jpg</v>
      </c>
      <c r="E295" s="43"/>
      <c r="F295" s="10">
        <v>4</v>
      </c>
    </row>
    <row r="296" spans="1:6" ht="15" customHeight="1" outlineLevel="1">
      <c r="A296" s="10">
        <v>44715</v>
      </c>
      <c r="B296" s="10" t="s">
        <v>815</v>
      </c>
      <c r="C296" s="10">
        <v>3400</v>
      </c>
      <c r="D296" s="42" t="str">
        <f>HYPERLINK("http://odejda-optom.org/pictures/e261c917c75bc734ac6ddfgsd4ed814540971.jpg")</f>
        <v>http://odejda-optom.org/pictures/e261c917c75bc734ac6ddfgsd4ed814540971.jpg</v>
      </c>
      <c r="E296" s="43"/>
      <c r="F296" s="10">
        <v>6</v>
      </c>
    </row>
    <row r="297" spans="1:6" ht="15" customHeight="1" outlineLevel="1">
      <c r="A297" s="10">
        <v>44717</v>
      </c>
      <c r="B297" s="10" t="s">
        <v>816</v>
      </c>
      <c r="C297" s="10">
        <v>3400</v>
      </c>
      <c r="D297" s="42" t="str">
        <f>HYPERLINK("http://odejda-optom.org/pictures/e261c917c75bc734ac6ddfgsd4ed814540971.jpg")</f>
        <v>http://odejda-optom.org/pictures/e261c917c75bc734ac6ddfgsd4ed814540971.jpg</v>
      </c>
      <c r="E297" s="43"/>
      <c r="F297" s="10">
        <v>1</v>
      </c>
    </row>
    <row r="298" spans="1:6" ht="15" customHeight="1" outlineLevel="1">
      <c r="A298" s="10">
        <v>44718</v>
      </c>
      <c r="B298" s="10" t="s">
        <v>817</v>
      </c>
      <c r="C298" s="10">
        <v>3400</v>
      </c>
      <c r="D298" s="42" t="str">
        <f>HYPERLINK("http://odejda-optom.org/pictures/e261c917c75bc734ac6ddfgsd4ed814540971.jpg")</f>
        <v>http://odejda-optom.org/pictures/e261c917c75bc734ac6ddfgsd4ed814540971.jpg</v>
      </c>
      <c r="E298" s="43"/>
      <c r="F298" s="10">
        <v>2</v>
      </c>
    </row>
    <row r="299" spans="1:6" ht="15" customHeight="1" outlineLevel="1">
      <c r="A299" s="10">
        <v>44439</v>
      </c>
      <c r="B299" s="10" t="s">
        <v>935</v>
      </c>
      <c r="C299" s="10">
        <v>3500</v>
      </c>
      <c r="D299" s="42" t="str">
        <f>HYPERLINK("http://odejda-optom.org/pictures/9a53856fe5ca156gh87j8t72f05671ef32a8579c71.jpg")</f>
        <v>http://odejda-optom.org/pictures/9a53856fe5ca156gh87j8t72f05671ef32a8579c71.jpg</v>
      </c>
      <c r="E299" s="43"/>
      <c r="F299" s="10">
        <v>2</v>
      </c>
    </row>
    <row r="300" spans="1:6" ht="15" customHeight="1" outlineLevel="1">
      <c r="A300" s="10">
        <v>44440</v>
      </c>
      <c r="B300" s="10" t="s">
        <v>936</v>
      </c>
      <c r="C300" s="10">
        <v>3500</v>
      </c>
      <c r="D300" s="42" t="str">
        <f>HYPERLINK("http://odejda-optom.org/pictures/9a53856fe5ca156gh87j8t72f05671ef32a8579c71.jpg")</f>
        <v>http://odejda-optom.org/pictures/9a53856fe5ca156gh87j8t72f05671ef32a8579c71.jpg</v>
      </c>
      <c r="E300" s="43"/>
      <c r="F300" s="10">
        <v>2</v>
      </c>
    </row>
    <row r="301" spans="1:6" ht="15" customHeight="1" outlineLevel="1">
      <c r="A301" s="10">
        <v>44441</v>
      </c>
      <c r="B301" s="10" t="s">
        <v>937</v>
      </c>
      <c r="C301" s="10">
        <v>3500</v>
      </c>
      <c r="D301" s="42" t="str">
        <f>HYPERLINK("http://odejda-optom.org/pictures/9a53856fe5ca156gh87j8t72f05671ef32a8579c71.jpg")</f>
        <v>http://odejda-optom.org/pictures/9a53856fe5ca156gh87j8t72f05671ef32a8579c71.jpg</v>
      </c>
      <c r="E301" s="43"/>
      <c r="F301" s="10">
        <v>2</v>
      </c>
    </row>
    <row r="302" spans="1:6" ht="15" customHeight="1" outlineLevel="1">
      <c r="A302" s="10">
        <v>44442</v>
      </c>
      <c r="B302" s="10" t="s">
        <v>938</v>
      </c>
      <c r="C302" s="10">
        <v>3500</v>
      </c>
      <c r="D302" s="42" t="str">
        <f>HYPERLINK("http://odejda-optom.org/pictures/9a53856fe5ca156gh87j8t72f05671ef32a8579c71.jpg")</f>
        <v>http://odejda-optom.org/pictures/9a53856fe5ca156gh87j8t72f05671ef32a8579c71.jpg</v>
      </c>
      <c r="E302" s="43"/>
      <c r="F302" s="10">
        <v>2</v>
      </c>
    </row>
    <row r="303" spans="1:6" ht="15" customHeight="1" outlineLevel="1">
      <c r="A303" s="10">
        <v>44443</v>
      </c>
      <c r="B303" s="10" t="s">
        <v>939</v>
      </c>
      <c r="C303" s="10">
        <v>3500</v>
      </c>
      <c r="D303" s="42" t="str">
        <f>HYPERLINK("http://odejda-optom.org/pictures/9a53856fe5ca156gh87j8t72f05671ef32a8579c71.jpg")</f>
        <v>http://odejda-optom.org/pictures/9a53856fe5ca156gh87j8t72f05671ef32a8579c71.jpg</v>
      </c>
      <c r="E303" s="43"/>
      <c r="F303" s="10">
        <v>3</v>
      </c>
    </row>
    <row r="304" spans="1:6" ht="15" customHeight="1" outlineLevel="1">
      <c r="A304" s="10">
        <v>44314</v>
      </c>
      <c r="B304" s="10" t="s">
        <v>940</v>
      </c>
      <c r="C304" s="10">
        <v>3500</v>
      </c>
      <c r="D304" s="42" t="str">
        <f>HYPERLINK("http://odejda-optom.org/pictures/79a8cc56bfc34fde905c98sdgv66r78f365d7fdf7.jpg")</f>
        <v>http://odejda-optom.org/pictures/79a8cc56bfc34fde905c98sdgv66r78f365d7fdf7.jpg</v>
      </c>
      <c r="E304" s="43"/>
      <c r="F304" s="10">
        <v>1</v>
      </c>
    </row>
    <row r="305" spans="1:6" ht="15" customHeight="1" outlineLevel="1">
      <c r="A305" s="10">
        <v>44315</v>
      </c>
      <c r="B305" s="10" t="s">
        <v>941</v>
      </c>
      <c r="C305" s="10">
        <v>3500</v>
      </c>
      <c r="D305" s="42" t="str">
        <f>HYPERLINK("http://odejda-optom.org/pictures/79a8cc56bfc34fde905c98sdgv66r78f365d7fdf7.jpg")</f>
        <v>http://odejda-optom.org/pictures/79a8cc56bfc34fde905c98sdgv66r78f365d7fdf7.jpg</v>
      </c>
      <c r="E305" s="43"/>
      <c r="F305" s="10">
        <v>2</v>
      </c>
    </row>
    <row r="306" spans="1:6" ht="15" customHeight="1" outlineLevel="1">
      <c r="A306" s="10">
        <v>44318</v>
      </c>
      <c r="B306" s="10" t="s">
        <v>942</v>
      </c>
      <c r="C306" s="10">
        <v>3500</v>
      </c>
      <c r="D306" s="42" t="str">
        <f>HYPERLINK("http://odejda-optom.org/pictures/79a8cc56bfc34fde905c98sdgv66r78f365d7fdf7.jpg")</f>
        <v>http://odejda-optom.org/pictures/79a8cc56bfc34fde905c98sdgv66r78f365d7fdf7.jpg</v>
      </c>
      <c r="E306" s="43"/>
      <c r="F306" s="10">
        <v>4</v>
      </c>
    </row>
    <row r="307" spans="1:6" ht="15" customHeight="1" outlineLevel="1">
      <c r="A307" s="10">
        <v>47564</v>
      </c>
      <c r="B307" s="10" t="s">
        <v>1014</v>
      </c>
      <c r="C307" s="10">
        <v>3500</v>
      </c>
      <c r="D307" s="42" t="str">
        <f>HYPERLINK("http://odejda-optom.org/pictures/fobs20163zeleny.jpg")</f>
        <v>http://odejda-optom.org/pictures/fobs20163zeleny.jpg</v>
      </c>
      <c r="E307" s="43"/>
      <c r="F307" s="10">
        <v>11</v>
      </c>
    </row>
    <row r="308" spans="1:6" ht="15" customHeight="1" outlineLevel="1">
      <c r="A308" s="10">
        <v>47569</v>
      </c>
      <c r="B308" s="10" t="s">
        <v>1015</v>
      </c>
      <c r="C308" s="10">
        <v>3500</v>
      </c>
      <c r="D308" s="42" t="str">
        <f>HYPERLINK("http://odejda-optom.org/pictures/fobs20163krasny.jpg")</f>
        <v>http://odejda-optom.org/pictures/fobs20163krasny.jpg</v>
      </c>
      <c r="E308" s="43"/>
      <c r="F308" s="10">
        <v>6</v>
      </c>
    </row>
    <row r="309" spans="1:6" ht="15" customHeight="1" outlineLevel="1">
      <c r="A309" s="10">
        <v>47565</v>
      </c>
      <c r="B309" s="10" t="s">
        <v>1016</v>
      </c>
      <c r="C309" s="10">
        <v>3500</v>
      </c>
      <c r="D309" s="42" t="str">
        <f>HYPERLINK("http://odejda-optom.org/pictures/fobs20163zeleny.jpg")</f>
        <v>http://odejda-optom.org/pictures/fobs20163zeleny.jpg</v>
      </c>
      <c r="E309" s="43"/>
      <c r="F309" s="10">
        <v>8</v>
      </c>
    </row>
    <row r="310" spans="1:6" ht="15" customHeight="1" outlineLevel="1">
      <c r="A310" s="10">
        <v>47570</v>
      </c>
      <c r="B310" s="10" t="s">
        <v>1017</v>
      </c>
      <c r="C310" s="10">
        <v>3500</v>
      </c>
      <c r="D310" s="42" t="str">
        <f>HYPERLINK("http://odejda-optom.org/pictures/fobs20163krasny.jpg")</f>
        <v>http://odejda-optom.org/pictures/fobs20163krasny.jpg</v>
      </c>
      <c r="E310" s="43"/>
      <c r="F310" s="10">
        <v>5</v>
      </c>
    </row>
    <row r="311" spans="1:6" ht="15" customHeight="1" outlineLevel="1">
      <c r="A311" s="10">
        <v>47566</v>
      </c>
      <c r="B311" s="10" t="s">
        <v>1018</v>
      </c>
      <c r="C311" s="10">
        <v>3500</v>
      </c>
      <c r="D311" s="42" t="str">
        <f>HYPERLINK("http://odejda-optom.org/pictures/fobs20163zeleny.jpg")</f>
        <v>http://odejda-optom.org/pictures/fobs20163zeleny.jpg</v>
      </c>
      <c r="E311" s="43"/>
      <c r="F311" s="10">
        <v>8</v>
      </c>
    </row>
    <row r="312" spans="1:6" ht="15" customHeight="1" outlineLevel="1">
      <c r="A312" s="10">
        <v>47571</v>
      </c>
      <c r="B312" s="10" t="s">
        <v>1019</v>
      </c>
      <c r="C312" s="10">
        <v>3500</v>
      </c>
      <c r="D312" s="42" t="str">
        <f>HYPERLINK("http://odejda-optom.org/pictures/fobs20163krasny.jpg")</f>
        <v>http://odejda-optom.org/pictures/fobs20163krasny.jpg</v>
      </c>
      <c r="E312" s="43"/>
      <c r="F312" s="10">
        <v>5</v>
      </c>
    </row>
    <row r="313" spans="1:6" ht="15" customHeight="1" outlineLevel="1">
      <c r="A313" s="10">
        <v>47567</v>
      </c>
      <c r="B313" s="10" t="s">
        <v>1020</v>
      </c>
      <c r="C313" s="10">
        <v>3500</v>
      </c>
      <c r="D313" s="42" t="str">
        <f>HYPERLINK("http://odejda-optom.org/pictures/fobs20163zeleny.jpg")</f>
        <v>http://odejda-optom.org/pictures/fobs20163zeleny.jpg</v>
      </c>
      <c r="E313" s="43"/>
      <c r="F313" s="10">
        <v>9</v>
      </c>
    </row>
    <row r="314" spans="1:6" ht="15" customHeight="1" outlineLevel="1">
      <c r="A314" s="10">
        <v>47572</v>
      </c>
      <c r="B314" s="10" t="s">
        <v>1021</v>
      </c>
      <c r="C314" s="10">
        <v>3500</v>
      </c>
      <c r="D314" s="42" t="str">
        <f>HYPERLINK("http://odejda-optom.org/pictures/fobs20163krasny.jpg")</f>
        <v>http://odejda-optom.org/pictures/fobs20163krasny.jpg</v>
      </c>
      <c r="E314" s="43"/>
      <c r="F314" s="10">
        <v>4</v>
      </c>
    </row>
    <row r="315" spans="1:6" ht="15" customHeight="1" outlineLevel="1">
      <c r="A315" s="10">
        <v>47568</v>
      </c>
      <c r="B315" s="10" t="s">
        <v>1022</v>
      </c>
      <c r="C315" s="10">
        <v>3500</v>
      </c>
      <c r="D315" s="42" t="str">
        <f>HYPERLINK("http://odejda-optom.org/pictures/fobs20163zeleny.jpg")</f>
        <v>http://odejda-optom.org/pictures/fobs20163zeleny.jpg</v>
      </c>
      <c r="E315" s="43"/>
      <c r="F315" s="10">
        <v>9</v>
      </c>
    </row>
    <row r="316" spans="1:6" ht="15" customHeight="1" outlineLevel="1">
      <c r="A316" s="10">
        <v>47573</v>
      </c>
      <c r="B316" s="10" t="s">
        <v>1023</v>
      </c>
      <c r="C316" s="10">
        <v>3500</v>
      </c>
      <c r="D316" s="42" t="str">
        <f>HYPERLINK("http://odejda-optom.org/pictures/fobs20163krasny.jpg")</f>
        <v>http://odejda-optom.org/pictures/fobs20163krasny.jpg</v>
      </c>
      <c r="E316" s="43"/>
      <c r="F316" s="10">
        <v>4</v>
      </c>
    </row>
    <row r="317" spans="1:6" ht="15" customHeight="1" outlineLevel="1">
      <c r="A317" s="10">
        <v>47557</v>
      </c>
      <c r="B317" s="10" t="s">
        <v>1024</v>
      </c>
      <c r="C317" s="10">
        <v>3500</v>
      </c>
      <c r="D317" s="42" t="str">
        <f>HYPERLINK("http://odejda-optom.org/pictures/fobs20173orange.jpg")</f>
        <v>http://odejda-optom.org/pictures/fobs20173orange.jpg</v>
      </c>
      <c r="E317" s="43"/>
      <c r="F317" s="10">
        <v>2</v>
      </c>
    </row>
    <row r="318" spans="1:6" ht="15" customHeight="1" outlineLevel="1">
      <c r="A318" s="10">
        <v>47552</v>
      </c>
      <c r="B318" s="10" t="s">
        <v>1025</v>
      </c>
      <c r="C318" s="10">
        <v>3500</v>
      </c>
      <c r="D318" s="42" t="str">
        <f>HYPERLINK("http://odejda-optom.org/pictures/fobs20173navy.jpg")</f>
        <v>http://odejda-optom.org/pictures/fobs20173navy.jpg</v>
      </c>
      <c r="E318" s="43"/>
      <c r="F318" s="10">
        <v>3</v>
      </c>
    </row>
    <row r="319" spans="1:6" ht="15" customHeight="1" outlineLevel="1">
      <c r="A319" s="10">
        <v>47558</v>
      </c>
      <c r="B319" s="10" t="s">
        <v>1026</v>
      </c>
      <c r="C319" s="10">
        <v>3500</v>
      </c>
      <c r="D319" s="42" t="str">
        <f>HYPERLINK("http://odejda-optom.org/pictures/fobs20173orange.jpg")</f>
        <v>http://odejda-optom.org/pictures/fobs20173orange.jpg</v>
      </c>
      <c r="E319" s="43"/>
      <c r="F319" s="10">
        <v>2</v>
      </c>
    </row>
    <row r="320" spans="1:6" ht="15" customHeight="1" outlineLevel="1">
      <c r="A320" s="10">
        <v>47553</v>
      </c>
      <c r="B320" s="10" t="s">
        <v>1027</v>
      </c>
      <c r="C320" s="10">
        <v>3500</v>
      </c>
      <c r="D320" s="42" t="str">
        <f>HYPERLINK("http://odejda-optom.org/pictures/fobs20173navy.jpg")</f>
        <v>http://odejda-optom.org/pictures/fobs20173navy.jpg</v>
      </c>
      <c r="E320" s="43"/>
      <c r="F320" s="10">
        <v>1</v>
      </c>
    </row>
    <row r="321" spans="1:6" ht="15" customHeight="1" outlineLevel="1">
      <c r="A321" s="10">
        <v>47559</v>
      </c>
      <c r="B321" s="10" t="s">
        <v>1028</v>
      </c>
      <c r="C321" s="10">
        <v>3500</v>
      </c>
      <c r="D321" s="42" t="str">
        <f>HYPERLINK("http://odejda-optom.org/pictures/fobs20173orange.jpg")</f>
        <v>http://odejda-optom.org/pictures/fobs20173orange.jpg</v>
      </c>
      <c r="E321" s="43"/>
      <c r="F321" s="10">
        <v>2</v>
      </c>
    </row>
    <row r="322" spans="1:6" ht="15" customHeight="1" outlineLevel="1">
      <c r="A322" s="10">
        <v>47554</v>
      </c>
      <c r="B322" s="10" t="s">
        <v>1029</v>
      </c>
      <c r="C322" s="10">
        <v>3500</v>
      </c>
      <c r="D322" s="42" t="str">
        <f>HYPERLINK("http://odejda-optom.org/pictures/fobs20173navy.jpg")</f>
        <v>http://odejda-optom.org/pictures/fobs20173navy.jpg</v>
      </c>
      <c r="E322" s="43"/>
      <c r="F322" s="10">
        <v>1</v>
      </c>
    </row>
    <row r="323" spans="1:6" ht="15" customHeight="1" outlineLevel="1">
      <c r="A323" s="10">
        <v>47560</v>
      </c>
      <c r="B323" s="10" t="s">
        <v>1030</v>
      </c>
      <c r="C323" s="10">
        <v>3500</v>
      </c>
      <c r="D323" s="42" t="str">
        <f>HYPERLINK("http://odejda-optom.org/pictures/fobs20173orange.jpg")</f>
        <v>http://odejda-optom.org/pictures/fobs20173orange.jpg</v>
      </c>
      <c r="E323" s="43"/>
      <c r="F323" s="10">
        <v>2</v>
      </c>
    </row>
    <row r="324" spans="1:6" ht="15" customHeight="1" outlineLevel="1">
      <c r="A324" s="10">
        <v>47555</v>
      </c>
      <c r="B324" s="10" t="s">
        <v>1031</v>
      </c>
      <c r="C324" s="10">
        <v>3500</v>
      </c>
      <c r="D324" s="42" t="str">
        <f>HYPERLINK("http://odejda-optom.org/pictures/fobs20173navy.jpg")</f>
        <v>http://odejda-optom.org/pictures/fobs20173navy.jpg</v>
      </c>
      <c r="E324" s="43"/>
      <c r="F324" s="10">
        <v>1</v>
      </c>
    </row>
    <row r="325" spans="1:6" ht="15" customHeight="1" outlineLevel="1">
      <c r="A325" s="10">
        <v>47561</v>
      </c>
      <c r="B325" s="10" t="s">
        <v>1032</v>
      </c>
      <c r="C325" s="10">
        <v>3500</v>
      </c>
      <c r="D325" s="42" t="str">
        <f>HYPERLINK("http://odejda-optom.org/pictures/fobs20173orange.jpg")</f>
        <v>http://odejda-optom.org/pictures/fobs20173orange.jpg</v>
      </c>
      <c r="E325" s="43"/>
      <c r="F325" s="10">
        <v>3</v>
      </c>
    </row>
    <row r="326" spans="1:6" ht="15" customHeight="1" outlineLevel="1">
      <c r="A326" s="10">
        <v>47556</v>
      </c>
      <c r="B326" s="10" t="s">
        <v>1033</v>
      </c>
      <c r="C326" s="10">
        <v>3500</v>
      </c>
      <c r="D326" s="42" t="str">
        <f>HYPERLINK("http://odejda-optom.org/pictures/fobs20173navy.jpg")</f>
        <v>http://odejda-optom.org/pictures/fobs20173navy.jpg</v>
      </c>
      <c r="E326" s="43"/>
      <c r="F326" s="10">
        <v>3</v>
      </c>
    </row>
    <row r="327" spans="1:6" ht="15" customHeight="1" outlineLevel="1">
      <c r="A327" s="10">
        <v>44550</v>
      </c>
      <c r="B327" s="10" t="s">
        <v>1042</v>
      </c>
      <c r="C327" s="10">
        <v>3500</v>
      </c>
      <c r="D327" s="42" t="str">
        <f>HYPERLINK("http://odejda-optom.org/pictures/123e38595bf5e7a1de53f1d9e34ca957dad.jpg")</f>
        <v>http://odejda-optom.org/pictures/123e38595bf5e7a1de53f1d9e34ca957dad.jpg</v>
      </c>
      <c r="E327" s="43"/>
      <c r="F327" s="10">
        <v>4</v>
      </c>
    </row>
    <row r="328" spans="1:6" ht="15" customHeight="1" outlineLevel="1">
      <c r="A328" s="10">
        <v>44549</v>
      </c>
      <c r="B328" s="10" t="s">
        <v>1043</v>
      </c>
      <c r="C328" s="10">
        <v>3500</v>
      </c>
      <c r="D328" s="42" t="str">
        <f>HYPERLINK("http://odejda-optom.org/pictures/123e38595bf5e7a1de53f1d9e34ca957dad.jpg")</f>
        <v>http://odejda-optom.org/pictures/123e38595bf5e7a1de53f1d9e34ca957dad.jpg</v>
      </c>
      <c r="E328" s="43"/>
      <c r="F328" s="10">
        <v>4</v>
      </c>
    </row>
    <row r="329" spans="1:6" ht="15" customHeight="1" outlineLevel="1">
      <c r="A329" s="10">
        <v>44551</v>
      </c>
      <c r="B329" s="10" t="s">
        <v>1044</v>
      </c>
      <c r="C329" s="10">
        <v>3500</v>
      </c>
      <c r="D329" s="42" t="str">
        <f>HYPERLINK("http://odejda-optom.org/pictures/123e38595bf5e7a1de53f1d9e34ca957dad.jpg")</f>
        <v>http://odejda-optom.org/pictures/123e38595bf5e7a1de53f1d9e34ca957dad.jpg</v>
      </c>
      <c r="E329" s="43"/>
      <c r="F329" s="10">
        <v>4</v>
      </c>
    </row>
    <row r="330" spans="1:6" ht="15" customHeight="1" outlineLevel="1">
      <c r="A330" s="10">
        <v>44552</v>
      </c>
      <c r="B330" s="10" t="s">
        <v>1045</v>
      </c>
      <c r="C330" s="10">
        <v>3500</v>
      </c>
      <c r="D330" s="42" t="str">
        <f>HYPERLINK("http://odejda-optom.org/pictures/123e38595bf5e7a1de53f1d9e34ca957dad.jpg")</f>
        <v>http://odejda-optom.org/pictures/123e38595bf5e7a1de53f1d9e34ca957dad.jpg</v>
      </c>
      <c r="E330" s="43"/>
      <c r="F330" s="10">
        <v>3</v>
      </c>
    </row>
    <row r="331" spans="1:6" ht="15" customHeight="1" outlineLevel="1">
      <c r="A331" s="10">
        <v>44553</v>
      </c>
      <c r="B331" s="10" t="s">
        <v>1046</v>
      </c>
      <c r="C331" s="10">
        <v>3500</v>
      </c>
      <c r="D331" s="42" t="str">
        <f>HYPERLINK("http://odejda-optom.org/pictures/123e38595bf5e7a1de53f1d9e34ca957dad.jpg")</f>
        <v>http://odejda-optom.org/pictures/123e38595bf5e7a1de53f1d9e34ca957dad.jpg</v>
      </c>
      <c r="E331" s="43"/>
      <c r="F331" s="10">
        <v>3</v>
      </c>
    </row>
    <row r="332" spans="1:6" ht="15" customHeight="1" outlineLevel="1">
      <c r="A332" s="10">
        <v>44404</v>
      </c>
      <c r="B332" s="10" t="s">
        <v>920</v>
      </c>
      <c r="C332" s="10">
        <v>3500</v>
      </c>
      <c r="D332" s="42" t="str">
        <f>HYPERLINK("http://odejda-optom.org/pictures/ae0089226e7fe6b26bg47j85b9ee98095a8892.jpg")</f>
        <v>http://odejda-optom.org/pictures/ae0089226e7fe6b26bg47j85b9ee98095a8892.jpg</v>
      </c>
      <c r="E332" s="43"/>
      <c r="F332" s="10">
        <v>1</v>
      </c>
    </row>
    <row r="333" spans="1:6" ht="15" customHeight="1" outlineLevel="1">
      <c r="A333" s="10">
        <v>44405</v>
      </c>
      <c r="B333" s="10" t="s">
        <v>921</v>
      </c>
      <c r="C333" s="10">
        <v>3500</v>
      </c>
      <c r="D333" s="42" t="str">
        <f>HYPERLINK("http://odejda-optom.org/pictures/ae0089226e7fe6b26bg47j85b9ee98095a8892.jpg")</f>
        <v>http://odejda-optom.org/pictures/ae0089226e7fe6b26bg47j85b9ee98095a8892.jpg</v>
      </c>
      <c r="E333" s="43"/>
      <c r="F333" s="10">
        <v>1</v>
      </c>
    </row>
    <row r="334" spans="1:6" ht="15" customHeight="1" outlineLevel="1">
      <c r="A334" s="10">
        <v>44406</v>
      </c>
      <c r="B334" s="10" t="s">
        <v>922</v>
      </c>
      <c r="C334" s="10">
        <v>3500</v>
      </c>
      <c r="D334" s="42" t="str">
        <f>HYPERLINK("http://odejda-optom.org/pictures/ae0089226e7fe6b26bg47j85b9ee98095a8892.jpg")</f>
        <v>http://odejda-optom.org/pictures/ae0089226e7fe6b26bg47j85b9ee98095a8892.jpg</v>
      </c>
      <c r="E334" s="43"/>
      <c r="F334" s="10">
        <v>1</v>
      </c>
    </row>
    <row r="335" spans="1:6" ht="15" customHeight="1" outlineLevel="1">
      <c r="A335" s="10">
        <v>44407</v>
      </c>
      <c r="B335" s="10" t="s">
        <v>923</v>
      </c>
      <c r="C335" s="10">
        <v>3500</v>
      </c>
      <c r="D335" s="42" t="str">
        <f>HYPERLINK("http://odejda-optom.org/pictures/ae0089226e7fe6b26bg47j85b9ee98095a8892.jpg")</f>
        <v>http://odejda-optom.org/pictures/ae0089226e7fe6b26bg47j85b9ee98095a8892.jpg</v>
      </c>
      <c r="E335" s="43"/>
      <c r="F335" s="10">
        <v>2</v>
      </c>
    </row>
    <row r="336" spans="1:6" ht="15" customHeight="1" outlineLevel="1">
      <c r="A336" s="10">
        <v>40904</v>
      </c>
      <c r="B336" s="10" t="s">
        <v>635</v>
      </c>
      <c r="C336" s="10">
        <v>3500</v>
      </c>
      <c r="D336" s="42" t="str">
        <f>HYPERLINK("http://odejda-optom.org/pictures/b2faeb100d7596b5366facaa4b00f925.jpg")</f>
        <v>http://odejda-optom.org/pictures/b2faeb100d7596b5366facaa4b00f925.jpg</v>
      </c>
      <c r="E336" s="43"/>
      <c r="F336" s="10">
        <v>3</v>
      </c>
    </row>
    <row r="337" spans="1:6" ht="15" customHeight="1" outlineLevel="1">
      <c r="A337" s="10">
        <v>41575</v>
      </c>
      <c r="B337" s="10" t="s">
        <v>639</v>
      </c>
      <c r="C337" s="10">
        <v>3500</v>
      </c>
      <c r="D337" s="42" t="str">
        <f aca="true" t="shared" si="4" ref="D337:D342">HYPERLINK("http://odejda-optom.org/pictures/16c76412593f48c3271ef0efbc61b2ca.jpg")</f>
        <v>http://odejda-optom.org/pictures/16c76412593f48c3271ef0efbc61b2ca.jpg</v>
      </c>
      <c r="E337" s="43"/>
      <c r="F337" s="10">
        <v>1</v>
      </c>
    </row>
    <row r="338" spans="1:6" ht="15" customHeight="1" outlineLevel="1">
      <c r="A338" s="10">
        <v>42073</v>
      </c>
      <c r="B338" s="10" t="s">
        <v>640</v>
      </c>
      <c r="C338" s="10">
        <v>3500</v>
      </c>
      <c r="D338" s="42" t="str">
        <f t="shared" si="4"/>
        <v>http://odejda-optom.org/pictures/16c76412593f48c3271ef0efbc61b2ca.jpg</v>
      </c>
      <c r="E338" s="43"/>
      <c r="F338" s="10">
        <v>1</v>
      </c>
    </row>
    <row r="339" spans="1:6" ht="15" customHeight="1" outlineLevel="1">
      <c r="A339" s="10">
        <v>41594</v>
      </c>
      <c r="B339" s="10" t="s">
        <v>641</v>
      </c>
      <c r="C339" s="10">
        <v>3500</v>
      </c>
      <c r="D339" s="42" t="str">
        <f t="shared" si="4"/>
        <v>http://odejda-optom.org/pictures/16c76412593f48c3271ef0efbc61b2ca.jpg</v>
      </c>
      <c r="E339" s="43"/>
      <c r="F339" s="10">
        <v>1</v>
      </c>
    </row>
    <row r="340" spans="1:6" ht="15" customHeight="1" outlineLevel="1">
      <c r="A340" s="10">
        <v>41588</v>
      </c>
      <c r="B340" s="10" t="s">
        <v>642</v>
      </c>
      <c r="C340" s="10">
        <v>3500</v>
      </c>
      <c r="D340" s="42" t="str">
        <f t="shared" si="4"/>
        <v>http://odejda-optom.org/pictures/16c76412593f48c3271ef0efbc61b2ca.jpg</v>
      </c>
      <c r="E340" s="43"/>
      <c r="F340" s="10">
        <v>1</v>
      </c>
    </row>
    <row r="341" spans="1:6" ht="15" customHeight="1" outlineLevel="1">
      <c r="A341" s="10">
        <v>42071</v>
      </c>
      <c r="B341" s="10" t="s">
        <v>643</v>
      </c>
      <c r="C341" s="10">
        <v>3500</v>
      </c>
      <c r="D341" s="42" t="str">
        <f t="shared" si="4"/>
        <v>http://odejda-optom.org/pictures/16c76412593f48c3271ef0efbc61b2ca.jpg</v>
      </c>
      <c r="E341" s="43"/>
      <c r="F341" s="10">
        <v>2</v>
      </c>
    </row>
    <row r="342" spans="1:6" ht="15" customHeight="1" outlineLevel="1">
      <c r="A342" s="10">
        <v>42072</v>
      </c>
      <c r="B342" s="10" t="s">
        <v>644</v>
      </c>
      <c r="C342" s="10">
        <v>3500</v>
      </c>
      <c r="D342" s="42" t="str">
        <f t="shared" si="4"/>
        <v>http://odejda-optom.org/pictures/16c76412593f48c3271ef0efbc61b2ca.jpg</v>
      </c>
      <c r="E342" s="43"/>
      <c r="F342" s="10">
        <v>1</v>
      </c>
    </row>
    <row r="343" spans="1:6" ht="15" customHeight="1" outlineLevel="1">
      <c r="A343" s="10">
        <v>44711</v>
      </c>
      <c r="B343" s="10" t="s">
        <v>818</v>
      </c>
      <c r="C343" s="10">
        <v>3600</v>
      </c>
      <c r="D343" s="42" t="str">
        <f>HYPERLINK("http://odejda-optom.org/pictures/5c43def0416b341e8sgfdgdh4075bebcca96c02a.jpg")</f>
        <v>http://odejda-optom.org/pictures/5c43def0416b341e8sgfdgdh4075bebcca96c02a.jpg</v>
      </c>
      <c r="E343" s="43"/>
      <c r="F343" s="10">
        <v>1</v>
      </c>
    </row>
    <row r="344" spans="1:6" ht="15" customHeight="1" outlineLevel="1">
      <c r="A344" s="10">
        <v>44712</v>
      </c>
      <c r="B344" s="10" t="s">
        <v>819</v>
      </c>
      <c r="C344" s="10">
        <v>3600</v>
      </c>
      <c r="D344" s="42" t="str">
        <f>HYPERLINK("http://odejda-optom.org/pictures/5c43def0416b341e8sgfdgdh4075bebcca96c02a.jpg")</f>
        <v>http://odejda-optom.org/pictures/5c43def0416b341e8sgfdgdh4075bebcca96c02a.jpg</v>
      </c>
      <c r="E344" s="43"/>
      <c r="F344" s="10">
        <v>1</v>
      </c>
    </row>
    <row r="345" spans="1:6" ht="15" customHeight="1" outlineLevel="1">
      <c r="A345" s="10">
        <v>44707</v>
      </c>
      <c r="B345" s="10" t="s">
        <v>820</v>
      </c>
      <c r="C345" s="10">
        <v>3600</v>
      </c>
      <c r="D345" s="42" t="str">
        <f>HYPERLINK("http://odejda-optom.org/pictures/5c43def0416b341e8sgfdgdh4075bebcca96c02a.jpg")</f>
        <v>http://odejda-optom.org/pictures/5c43def0416b341e8sgfdgdh4075bebcca96c02a.jpg</v>
      </c>
      <c r="E345" s="43"/>
      <c r="F345" s="10">
        <v>3</v>
      </c>
    </row>
    <row r="346" spans="1:6" ht="15" customHeight="1" outlineLevel="1">
      <c r="A346" s="10">
        <v>44708</v>
      </c>
      <c r="B346" s="10" t="s">
        <v>821</v>
      </c>
      <c r="C346" s="10">
        <v>3600</v>
      </c>
      <c r="D346" s="42" t="str">
        <f>HYPERLINK("http://odejda-optom.org/pictures/5c43def0416b341e8sgfdgdh4075bebcca96c02a.jpg")</f>
        <v>http://odejda-optom.org/pictures/5c43def0416b341e8sgfdgdh4075bebcca96c02a.jpg</v>
      </c>
      <c r="E346" s="43"/>
      <c r="F346" s="10">
        <v>3</v>
      </c>
    </row>
    <row r="347" spans="1:6" ht="15" customHeight="1" outlineLevel="1">
      <c r="A347" s="10">
        <v>44709</v>
      </c>
      <c r="B347" s="10" t="s">
        <v>822</v>
      </c>
      <c r="C347" s="10">
        <v>3600</v>
      </c>
      <c r="D347" s="42" t="str">
        <f>HYPERLINK("http://odejda-optom.org/pictures/5c43def0416b341e8sgfdgdh4075bebcca96c02a.jpg")</f>
        <v>http://odejda-optom.org/pictures/5c43def0416b341e8sgfdgdh4075bebcca96c02a.jpg</v>
      </c>
      <c r="E347" s="43"/>
      <c r="F347" s="10">
        <v>3</v>
      </c>
    </row>
    <row r="348" spans="1:6" ht="15" customHeight="1" outlineLevel="1">
      <c r="A348" s="10">
        <v>47699</v>
      </c>
      <c r="B348" s="10" t="s">
        <v>948</v>
      </c>
      <c r="C348" s="10">
        <v>3600</v>
      </c>
      <c r="D348" s="42" t="str">
        <f>HYPERLINK("http://odejda-optom.org/pictures/fobs_2013_navy_1.jpg")</f>
        <v>http://odejda-optom.org/pictures/fobs_2013_navy_1.jpg</v>
      </c>
      <c r="E348" s="43"/>
      <c r="F348" s="10">
        <v>2</v>
      </c>
    </row>
    <row r="349" spans="1:6" ht="15" customHeight="1" outlineLevel="1">
      <c r="A349" s="10">
        <v>47704</v>
      </c>
      <c r="B349" s="10" t="s">
        <v>949</v>
      </c>
      <c r="C349" s="10">
        <v>3600</v>
      </c>
      <c r="D349" s="42" t="str">
        <f>HYPERLINK("http://odejda-optom.org/pictures/fobs_2013_black_1.jpg")</f>
        <v>http://odejda-optom.org/pictures/fobs_2013_black_1.jpg</v>
      </c>
      <c r="E349" s="43"/>
      <c r="F349" s="10">
        <v>7</v>
      </c>
    </row>
    <row r="350" spans="1:6" ht="15" customHeight="1" outlineLevel="1">
      <c r="A350" s="10">
        <v>47700</v>
      </c>
      <c r="B350" s="10" t="s">
        <v>950</v>
      </c>
      <c r="C350" s="10">
        <v>3600</v>
      </c>
      <c r="D350" s="42" t="str">
        <f>HYPERLINK("http://odejda-optom.org/pictures/fobs_2013_navy_1.jpg")</f>
        <v>http://odejda-optom.org/pictures/fobs_2013_navy_1.jpg</v>
      </c>
      <c r="E350" s="43"/>
      <c r="F350" s="10">
        <v>2</v>
      </c>
    </row>
    <row r="351" spans="1:6" ht="15" customHeight="1" outlineLevel="1">
      <c r="A351" s="10">
        <v>47705</v>
      </c>
      <c r="B351" s="10" t="s">
        <v>951</v>
      </c>
      <c r="C351" s="10">
        <v>3600</v>
      </c>
      <c r="D351" s="42" t="str">
        <f>HYPERLINK("http://odejda-optom.org/pictures/fobs_2013_black_1.jpg")</f>
        <v>http://odejda-optom.org/pictures/fobs_2013_black_1.jpg</v>
      </c>
      <c r="E351" s="43"/>
      <c r="F351" s="10">
        <v>6</v>
      </c>
    </row>
    <row r="352" spans="1:6" ht="15" customHeight="1" outlineLevel="1">
      <c r="A352" s="10">
        <v>47701</v>
      </c>
      <c r="B352" s="10" t="s">
        <v>952</v>
      </c>
      <c r="C352" s="10">
        <v>3600</v>
      </c>
      <c r="D352" s="42" t="str">
        <f>HYPERLINK("http://odejda-optom.org/pictures/fobs_2013_navy_1.jpg")</f>
        <v>http://odejda-optom.org/pictures/fobs_2013_navy_1.jpg</v>
      </c>
      <c r="E352" s="43"/>
      <c r="F352" s="10">
        <v>2</v>
      </c>
    </row>
    <row r="353" spans="1:6" ht="15" customHeight="1" outlineLevel="1">
      <c r="A353" s="10">
        <v>47706</v>
      </c>
      <c r="B353" s="10" t="s">
        <v>953</v>
      </c>
      <c r="C353" s="10">
        <v>3600</v>
      </c>
      <c r="D353" s="42" t="str">
        <f>HYPERLINK("http://odejda-optom.org/pictures/fobs_2013_black_1.jpg")</f>
        <v>http://odejda-optom.org/pictures/fobs_2013_black_1.jpg</v>
      </c>
      <c r="E353" s="43"/>
      <c r="F353" s="10">
        <v>5</v>
      </c>
    </row>
    <row r="354" spans="1:6" ht="15" customHeight="1" outlineLevel="1">
      <c r="A354" s="10">
        <v>47702</v>
      </c>
      <c r="B354" s="10" t="s">
        <v>954</v>
      </c>
      <c r="C354" s="10">
        <v>3600</v>
      </c>
      <c r="D354" s="42" t="str">
        <f>HYPERLINK("http://odejda-optom.org/pictures/fobs_2013_navy_1.jpg")</f>
        <v>http://odejda-optom.org/pictures/fobs_2013_navy_1.jpg</v>
      </c>
      <c r="E354" s="43"/>
      <c r="F354" s="10">
        <v>2</v>
      </c>
    </row>
    <row r="355" spans="1:6" ht="15" customHeight="1" outlineLevel="1">
      <c r="A355" s="10">
        <v>47707</v>
      </c>
      <c r="B355" s="10" t="s">
        <v>955</v>
      </c>
      <c r="C355" s="10">
        <v>3600</v>
      </c>
      <c r="D355" s="42" t="str">
        <f>HYPERLINK("http://odejda-optom.org/pictures/fobs_2013_black_1.jpg")</f>
        <v>http://odejda-optom.org/pictures/fobs_2013_black_1.jpg</v>
      </c>
      <c r="E355" s="43"/>
      <c r="F355" s="10">
        <v>7</v>
      </c>
    </row>
    <row r="356" spans="1:6" ht="15" customHeight="1" outlineLevel="1">
      <c r="A356" s="10">
        <v>47703</v>
      </c>
      <c r="B356" s="10" t="s">
        <v>956</v>
      </c>
      <c r="C356" s="10">
        <v>3600</v>
      </c>
      <c r="D356" s="42" t="str">
        <f>HYPERLINK("http://odejda-optom.org/pictures/fobs_2013_navy_1.jpg")</f>
        <v>http://odejda-optom.org/pictures/fobs_2013_navy_1.jpg</v>
      </c>
      <c r="E356" s="43"/>
      <c r="F356" s="10">
        <v>2</v>
      </c>
    </row>
    <row r="357" spans="1:6" ht="15" customHeight="1" outlineLevel="1">
      <c r="A357" s="10">
        <v>47708</v>
      </c>
      <c r="B357" s="10" t="s">
        <v>957</v>
      </c>
      <c r="C357" s="10">
        <v>3600</v>
      </c>
      <c r="D357" s="42" t="str">
        <f>HYPERLINK("http://odejda-optom.org/pictures/fobs_2013_black_1.jpg")</f>
        <v>http://odejda-optom.org/pictures/fobs_2013_black_1.jpg</v>
      </c>
      <c r="E357" s="43"/>
      <c r="F357" s="10">
        <v>6</v>
      </c>
    </row>
    <row r="358" spans="1:6" ht="15" customHeight="1" outlineLevel="1">
      <c r="A358" s="10">
        <v>47600</v>
      </c>
      <c r="B358" s="10" t="s">
        <v>973</v>
      </c>
      <c r="C358" s="10">
        <v>3600</v>
      </c>
      <c r="D358" s="42" t="str">
        <f>HYPERLINK("http://odejda-optom.org/pictures/fobs20145navy.jpg")</f>
        <v>http://odejda-optom.org/pictures/fobs20145navy.jpg</v>
      </c>
      <c r="E358" s="43"/>
      <c r="F358" s="10">
        <v>4</v>
      </c>
    </row>
    <row r="359" spans="1:6" ht="15" customHeight="1" outlineLevel="1">
      <c r="A359" s="10">
        <v>47601</v>
      </c>
      <c r="B359" s="10" t="s">
        <v>974</v>
      </c>
      <c r="C359" s="10">
        <v>3600</v>
      </c>
      <c r="D359" s="42" t="str">
        <f>HYPERLINK("http://odejda-optom.org/pictures/fobs20145navy.jpg")</f>
        <v>http://odejda-optom.org/pictures/fobs20145navy.jpg</v>
      </c>
      <c r="E359" s="43"/>
      <c r="F359" s="10">
        <v>1</v>
      </c>
    </row>
    <row r="360" spans="1:6" ht="15" customHeight="1" outlineLevel="1">
      <c r="A360" s="10">
        <v>47602</v>
      </c>
      <c r="B360" s="10" t="s">
        <v>975</v>
      </c>
      <c r="C360" s="10">
        <v>3600</v>
      </c>
      <c r="D360" s="42" t="str">
        <f>HYPERLINK("http://odejda-optom.org/pictures/fobs20145navy.jpg")</f>
        <v>http://odejda-optom.org/pictures/fobs20145navy.jpg</v>
      </c>
      <c r="E360" s="43"/>
      <c r="F360" s="10">
        <v>2</v>
      </c>
    </row>
    <row r="361" spans="1:6" ht="15" customHeight="1" outlineLevel="1">
      <c r="A361" s="10">
        <v>47603</v>
      </c>
      <c r="B361" s="10" t="s">
        <v>976</v>
      </c>
      <c r="C361" s="10">
        <v>3600</v>
      </c>
      <c r="D361" s="42" t="str">
        <f>HYPERLINK("http://odejda-optom.org/pictures/fobs20145navy.jpg")</f>
        <v>http://odejda-optom.org/pictures/fobs20145navy.jpg</v>
      </c>
      <c r="E361" s="43"/>
      <c r="F361" s="10">
        <v>1</v>
      </c>
    </row>
    <row r="362" spans="1:6" ht="15" customHeight="1" outlineLevel="1">
      <c r="A362" s="10">
        <v>47604</v>
      </c>
      <c r="B362" s="10" t="s">
        <v>977</v>
      </c>
      <c r="C362" s="10">
        <v>3600</v>
      </c>
      <c r="D362" s="42" t="str">
        <f>HYPERLINK("http://odejda-optom.org/pictures/fobs20145navy.jpg")</f>
        <v>http://odejda-optom.org/pictures/fobs20145navy.jpg</v>
      </c>
      <c r="E362" s="43"/>
      <c r="F362" s="10">
        <v>1</v>
      </c>
    </row>
    <row r="363" spans="1:6" ht="15" customHeight="1" outlineLevel="1">
      <c r="A363" s="10">
        <v>47685</v>
      </c>
      <c r="B363" s="10" t="s">
        <v>943</v>
      </c>
      <c r="C363" s="10">
        <v>3700</v>
      </c>
      <c r="D363" s="42" t="str">
        <f>HYPERLINK("http://odejda-optom.org/pictures/fobs2010navy.jpg")</f>
        <v>http://odejda-optom.org/pictures/fobs2010navy.jpg</v>
      </c>
      <c r="E363" s="43"/>
      <c r="F363" s="10">
        <v>2</v>
      </c>
    </row>
    <row r="364" spans="1:6" ht="15" customHeight="1" outlineLevel="1">
      <c r="A364" s="10">
        <v>47686</v>
      </c>
      <c r="B364" s="10" t="s">
        <v>944</v>
      </c>
      <c r="C364" s="10">
        <v>3700</v>
      </c>
      <c r="D364" s="42" t="str">
        <f>HYPERLINK("http://odejda-optom.org/pictures/fobs2010navy.jpg")</f>
        <v>http://odejda-optom.org/pictures/fobs2010navy.jpg</v>
      </c>
      <c r="E364" s="43"/>
      <c r="F364" s="10">
        <v>1</v>
      </c>
    </row>
    <row r="365" spans="1:6" ht="15" customHeight="1" outlineLevel="1">
      <c r="A365" s="10">
        <v>47687</v>
      </c>
      <c r="B365" s="10" t="s">
        <v>945</v>
      </c>
      <c r="C365" s="10">
        <v>3700</v>
      </c>
      <c r="D365" s="42" t="str">
        <f>HYPERLINK("http://odejda-optom.org/pictures/fobs2010navy.jpg")</f>
        <v>http://odejda-optom.org/pictures/fobs2010navy.jpg</v>
      </c>
      <c r="E365" s="43"/>
      <c r="F365" s="10">
        <v>3</v>
      </c>
    </row>
    <row r="366" spans="1:6" ht="15" customHeight="1" outlineLevel="1">
      <c r="A366" s="10">
        <v>47688</v>
      </c>
      <c r="B366" s="10" t="s">
        <v>946</v>
      </c>
      <c r="C366" s="10">
        <v>3700</v>
      </c>
      <c r="D366" s="42" t="str">
        <f>HYPERLINK("http://odejda-optom.org/pictures/fobs2010navy.jpg")</f>
        <v>http://odejda-optom.org/pictures/fobs2010navy.jpg</v>
      </c>
      <c r="E366" s="43"/>
      <c r="F366" s="10">
        <v>2</v>
      </c>
    </row>
    <row r="367" spans="1:6" ht="15" customHeight="1" outlineLevel="1">
      <c r="A367" s="10">
        <v>47689</v>
      </c>
      <c r="B367" s="10" t="s">
        <v>947</v>
      </c>
      <c r="C367" s="10">
        <v>3700</v>
      </c>
      <c r="D367" s="42" t="str">
        <f>HYPERLINK("http://odejda-optom.org/pictures/fobs2010navy.jpg")</f>
        <v>http://odejda-optom.org/pictures/fobs2010navy.jpg</v>
      </c>
      <c r="E367" s="43"/>
      <c r="F367" s="10">
        <v>1</v>
      </c>
    </row>
    <row r="368" spans="1:6" ht="15" customHeight="1" outlineLevel="1">
      <c r="A368" s="10">
        <v>47612</v>
      </c>
      <c r="B368" s="10" t="s">
        <v>1085</v>
      </c>
      <c r="C368" s="10">
        <v>3700</v>
      </c>
      <c r="D368" s="42" t="str">
        <f>HYPERLINK("http://odejda-optom.org/pictures/fobs20154_orange02.jpg")</f>
        <v>http://odejda-optom.org/pictures/fobs20154_orange02.jpg</v>
      </c>
      <c r="E368" s="43"/>
      <c r="F368" s="10">
        <v>7</v>
      </c>
    </row>
    <row r="369" spans="1:6" ht="15" customHeight="1" outlineLevel="1">
      <c r="A369" s="10">
        <v>47613</v>
      </c>
      <c r="B369" s="10" t="s">
        <v>1086</v>
      </c>
      <c r="C369" s="10">
        <v>3700</v>
      </c>
      <c r="D369" s="42" t="str">
        <f>HYPERLINK("http://odejda-optom.org/pictures/fobs20154_orange02.jpg")</f>
        <v>http://odejda-optom.org/pictures/fobs20154_orange02.jpg</v>
      </c>
      <c r="E369" s="43"/>
      <c r="F369" s="10">
        <v>7</v>
      </c>
    </row>
    <row r="370" spans="1:6" ht="15" customHeight="1" outlineLevel="1">
      <c r="A370" s="10">
        <v>47618</v>
      </c>
      <c r="B370" s="10" t="s">
        <v>1087</v>
      </c>
      <c r="C370" s="10">
        <v>3700</v>
      </c>
      <c r="D370" s="42" t="str">
        <f>HYPERLINK("http://odejda-optom.org/pictures/fobs20154_violet02.jpg")</f>
        <v>http://odejda-optom.org/pictures/fobs20154_violet02.jpg</v>
      </c>
      <c r="E370" s="43"/>
      <c r="F370" s="10">
        <v>1</v>
      </c>
    </row>
    <row r="371" spans="1:6" ht="15" customHeight="1" outlineLevel="1">
      <c r="A371" s="10">
        <v>47614</v>
      </c>
      <c r="B371" s="10" t="s">
        <v>1088</v>
      </c>
      <c r="C371" s="10">
        <v>3700</v>
      </c>
      <c r="D371" s="42" t="str">
        <f>HYPERLINK("http://odejda-optom.org/pictures/fobs20154_orange02.jpg")</f>
        <v>http://odejda-optom.org/pictures/fobs20154_orange02.jpg</v>
      </c>
      <c r="E371" s="43"/>
      <c r="F371" s="10">
        <v>4</v>
      </c>
    </row>
    <row r="372" spans="1:6" ht="15" customHeight="1" outlineLevel="1">
      <c r="A372" s="10">
        <v>47619</v>
      </c>
      <c r="B372" s="10" t="s">
        <v>1089</v>
      </c>
      <c r="C372" s="10">
        <v>3700</v>
      </c>
      <c r="D372" s="42" t="str">
        <f>HYPERLINK("http://odejda-optom.org/pictures/fobs20154_violet02.jpg")</f>
        <v>http://odejda-optom.org/pictures/fobs20154_violet02.jpg</v>
      </c>
      <c r="E372" s="43"/>
      <c r="F372" s="10">
        <v>2</v>
      </c>
    </row>
    <row r="373" spans="1:6" ht="15" customHeight="1" outlineLevel="1">
      <c r="A373" s="10">
        <v>47615</v>
      </c>
      <c r="B373" s="10" t="s">
        <v>1090</v>
      </c>
      <c r="C373" s="10">
        <v>3700</v>
      </c>
      <c r="D373" s="42" t="str">
        <f>HYPERLINK("http://odejda-optom.org/pictures/fobs20154_orange02.jpg")</f>
        <v>http://odejda-optom.org/pictures/fobs20154_orange02.jpg</v>
      </c>
      <c r="E373" s="43"/>
      <c r="F373" s="10">
        <v>5</v>
      </c>
    </row>
    <row r="374" spans="1:6" ht="15" customHeight="1" outlineLevel="1">
      <c r="A374" s="10">
        <v>47616</v>
      </c>
      <c r="B374" s="10" t="s">
        <v>1091</v>
      </c>
      <c r="C374" s="10">
        <v>3700</v>
      </c>
      <c r="D374" s="42" t="str">
        <f>HYPERLINK("http://odejda-optom.org/pictures/fobs20154_orange02.jpg")</f>
        <v>http://odejda-optom.org/pictures/fobs20154_orange02.jpg</v>
      </c>
      <c r="E374" s="43"/>
      <c r="F374" s="10">
        <v>5</v>
      </c>
    </row>
    <row r="375" spans="1:6" ht="15" customHeight="1" outlineLevel="1">
      <c r="A375" s="10">
        <v>47621</v>
      </c>
      <c r="B375" s="10" t="s">
        <v>1092</v>
      </c>
      <c r="C375" s="10">
        <v>3700</v>
      </c>
      <c r="D375" s="42" t="str">
        <f>HYPERLINK("http://odejda-optom.org/pictures/fobs20154_violet02.jpg")</f>
        <v>http://odejda-optom.org/pictures/fobs20154_violet02.jpg</v>
      </c>
      <c r="E375" s="43"/>
      <c r="F375" s="10">
        <v>1</v>
      </c>
    </row>
    <row r="376" spans="1:6" ht="15" customHeight="1" outlineLevel="1">
      <c r="A376" s="10">
        <v>40711</v>
      </c>
      <c r="B376" s="10" t="s">
        <v>880</v>
      </c>
      <c r="C376" s="10">
        <v>3800</v>
      </c>
      <c r="D376" s="42" t="str">
        <f>HYPERLINK("http://odejda-optom.org/pictures/sdffsfs4f53s4f35s.jpg")</f>
        <v>http://odejda-optom.org/pictures/sdffsfs4f53s4f35s.jpg</v>
      </c>
      <c r="E376" s="43"/>
      <c r="F376" s="10">
        <v>1</v>
      </c>
    </row>
    <row r="377" spans="1:6" ht="15" customHeight="1" outlineLevel="1">
      <c r="A377" s="10">
        <v>40706</v>
      </c>
      <c r="B377" s="10" t="s">
        <v>881</v>
      </c>
      <c r="C377" s="10">
        <v>3800</v>
      </c>
      <c r="D377" s="42" t="str">
        <f>HYPERLINK("http://odejda-optom.org/pictures/sdffsfs4f53s4f35s.jpg")</f>
        <v>http://odejda-optom.org/pictures/sdffsfs4f53s4f35s.jpg</v>
      </c>
      <c r="E377" s="43"/>
      <c r="F377" s="10">
        <v>1</v>
      </c>
    </row>
    <row r="378" spans="1:6" ht="15" customHeight="1" outlineLevel="1">
      <c r="A378" s="10">
        <v>40729</v>
      </c>
      <c r="B378" s="10" t="s">
        <v>882</v>
      </c>
      <c r="C378" s="10">
        <v>3800</v>
      </c>
      <c r="D378" s="42" t="str">
        <f>HYPERLINK("http://odejda-optom.org/pictures/819ca74eb92bfcc74c13966cdd6cc37b.jpg")</f>
        <v>http://odejda-optom.org/pictures/819ca74eb92bfcc74c13966cdd6cc37b.jpg</v>
      </c>
      <c r="E378" s="43"/>
      <c r="F378" s="10">
        <v>1</v>
      </c>
    </row>
    <row r="379" spans="1:6" ht="15" customHeight="1" outlineLevel="1">
      <c r="A379" s="10">
        <v>40734</v>
      </c>
      <c r="B379" s="10" t="s">
        <v>883</v>
      </c>
      <c r="C379" s="10">
        <v>3800</v>
      </c>
      <c r="D379" s="42" t="str">
        <f>HYPERLINK("http://odejda-optom.org/pictures/819ca74eb92bfcc74c13966cdd6cc37b.jpg")</f>
        <v>http://odejda-optom.org/pictures/819ca74eb92bfcc74c13966cdd6cc37b.jpg</v>
      </c>
      <c r="E379" s="43"/>
      <c r="F379" s="10">
        <v>2</v>
      </c>
    </row>
    <row r="380" spans="1:6" ht="15" customHeight="1" outlineLevel="1">
      <c r="A380" s="10">
        <v>40809</v>
      </c>
      <c r="B380" s="10" t="s">
        <v>884</v>
      </c>
      <c r="C380" s="10">
        <v>3800</v>
      </c>
      <c r="D380" s="42" t="str">
        <f>HYPERLINK("http://odejda-optom.org/pictures/65f63ab14eb42ca1f93156592ee3d0b6.jpg")</f>
        <v>http://odejda-optom.org/pictures/65f63ab14eb42ca1f93156592ee3d0b6.jpg</v>
      </c>
      <c r="E380" s="43"/>
      <c r="F380" s="10">
        <v>1</v>
      </c>
    </row>
    <row r="381" spans="1:6" ht="15" customHeight="1" outlineLevel="1">
      <c r="A381" s="10">
        <v>40812</v>
      </c>
      <c r="B381" s="10" t="s">
        <v>885</v>
      </c>
      <c r="C381" s="10">
        <v>3800</v>
      </c>
      <c r="D381" s="42" t="str">
        <f>HYPERLINK("http://odejda-optom.org/pictures/65f63ab14eb42ca1f93156592ee3d0b6.jpg")</f>
        <v>http://odejda-optom.org/pictures/65f63ab14eb42ca1f93156592ee3d0b6.jpg</v>
      </c>
      <c r="E381" s="43"/>
      <c r="F381" s="10">
        <v>1</v>
      </c>
    </row>
    <row r="382" spans="1:6" ht="15" customHeight="1" outlineLevel="1">
      <c r="A382" s="10">
        <v>47629</v>
      </c>
      <c r="B382" s="10" t="s">
        <v>978</v>
      </c>
      <c r="C382" s="10">
        <v>3800</v>
      </c>
      <c r="D382" s="42" t="str">
        <f>HYPERLINK("http://odejda-optom.org/pictures/fobs20149-szvery.jpg")</f>
        <v>http://odejda-optom.org/pictures/fobs20149-szvery.jpg</v>
      </c>
      <c r="E382" s="43"/>
      <c r="F382" s="10">
        <v>1</v>
      </c>
    </row>
    <row r="383" spans="1:6" ht="15" customHeight="1" outlineLevel="1">
      <c r="A383" s="10">
        <v>47633</v>
      </c>
      <c r="B383" s="10" t="s">
        <v>979</v>
      </c>
      <c r="C383" s="10">
        <v>3800</v>
      </c>
      <c r="D383" s="42" t="str">
        <f>HYPERLINK("http://odejda-optom.org/pictures/fobs20149-szvery.jpg")</f>
        <v>http://odejda-optom.org/pictures/fobs20149-szvery.jpg</v>
      </c>
      <c r="E383" s="43"/>
      <c r="F383" s="10">
        <v>1</v>
      </c>
    </row>
    <row r="384" spans="1:6" ht="15" customHeight="1" outlineLevel="1">
      <c r="A384" s="10">
        <v>40850</v>
      </c>
      <c r="B384" s="10" t="s">
        <v>592</v>
      </c>
      <c r="C384" s="10">
        <v>3860</v>
      </c>
      <c r="D384" s="42" t="str">
        <f>HYPERLINK("http://odejda-optom.org/pictures/9ba97dc1d8e12fb105f1b2b60247fbaf.jpg")</f>
        <v>http://odejda-optom.org/pictures/9ba97dc1d8e12fb105f1b2b60247fbaf.jpg</v>
      </c>
      <c r="E384" s="43"/>
      <c r="F384" s="10">
        <v>5</v>
      </c>
    </row>
    <row r="385" spans="1:6" ht="15" customHeight="1" outlineLevel="1">
      <c r="A385" s="10">
        <v>40851</v>
      </c>
      <c r="B385" s="10" t="s">
        <v>593</v>
      </c>
      <c r="C385" s="10">
        <v>3860</v>
      </c>
      <c r="D385" s="42" t="str">
        <f>HYPERLINK("http://odejda-optom.org/pictures/9ba97dc1d8e12fb105f1b2b60247fbaf.jpg")</f>
        <v>http://odejda-optom.org/pictures/9ba97dc1d8e12fb105f1b2b60247fbaf.jpg</v>
      </c>
      <c r="E385" s="43"/>
      <c r="F385" s="10">
        <v>5</v>
      </c>
    </row>
    <row r="386" spans="1:6" ht="15" outlineLevel="1">
      <c r="A386" s="10">
        <v>40854</v>
      </c>
      <c r="B386" s="10" t="s">
        <v>594</v>
      </c>
      <c r="C386" s="10">
        <v>3860</v>
      </c>
      <c r="D386" s="42" t="str">
        <f>HYPERLINK("http://odejda-optom.org/pictures/9ba97dc1d8e12fb105f1b2b60247fbaf.jpg")</f>
        <v>http://odejda-optom.org/pictures/9ba97dc1d8e12fb105f1b2b60247fbaf.jpg</v>
      </c>
      <c r="E386" s="43"/>
      <c r="F386" s="10">
        <v>4</v>
      </c>
    </row>
    <row r="387" spans="1:6" ht="15" customHeight="1" outlineLevel="1">
      <c r="A387" s="10">
        <v>47657</v>
      </c>
      <c r="B387" s="10" t="s">
        <v>504</v>
      </c>
      <c r="C387" s="10">
        <v>3990</v>
      </c>
      <c r="D387" s="42" t="str">
        <f>HYPERLINK("http://odejda-optom.org/pictures/fobs05120graylight.jpg")</f>
        <v>http://odejda-optom.org/pictures/fobs05120graylight.jpg</v>
      </c>
      <c r="E387" s="43"/>
      <c r="F387" s="10">
        <v>1</v>
      </c>
    </row>
    <row r="388" spans="1:6" ht="15" customHeight="1" outlineLevel="1">
      <c r="A388" s="10">
        <v>47659</v>
      </c>
      <c r="B388" s="10" t="s">
        <v>505</v>
      </c>
      <c r="C388" s="10">
        <v>3990</v>
      </c>
      <c r="D388" s="42" t="str">
        <f>HYPERLINK("http://odejda-optom.org/pictures/fobs05133_hack02.jpg")</f>
        <v>http://odejda-optom.org/pictures/fobs05133_hack02.jpg</v>
      </c>
      <c r="E388" s="43"/>
      <c r="F388" s="10">
        <v>5</v>
      </c>
    </row>
    <row r="389" spans="1:6" ht="15" customHeight="1" outlineLevel="1">
      <c r="A389" s="10">
        <v>47660</v>
      </c>
      <c r="B389" s="10" t="s">
        <v>506</v>
      </c>
      <c r="C389" s="10">
        <v>3990</v>
      </c>
      <c r="D389" s="42" t="str">
        <f>HYPERLINK("http://odejda-optom.org/pictures/fobs05133_hack02.jpg")</f>
        <v>http://odejda-optom.org/pictures/fobs05133_hack02.jpg</v>
      </c>
      <c r="E389" s="43"/>
      <c r="F389" s="10">
        <v>5</v>
      </c>
    </row>
    <row r="390" spans="1:6" ht="15" customHeight="1" outlineLevel="1">
      <c r="A390" s="10">
        <v>47661</v>
      </c>
      <c r="B390" s="10" t="s">
        <v>507</v>
      </c>
      <c r="C390" s="10">
        <v>3990</v>
      </c>
      <c r="D390" s="42" t="str">
        <f>HYPERLINK("http://odejda-optom.org/pictures/fobs05133_hack02.jpg")</f>
        <v>http://odejda-optom.org/pictures/fobs05133_hack02.jpg</v>
      </c>
      <c r="E390" s="43"/>
      <c r="F390" s="10">
        <v>5</v>
      </c>
    </row>
    <row r="391" spans="1:6" ht="15" customHeight="1" outlineLevel="1">
      <c r="A391" s="10">
        <v>47662</v>
      </c>
      <c r="B391" s="10" t="s">
        <v>508</v>
      </c>
      <c r="C391" s="10">
        <v>3990</v>
      </c>
      <c r="D391" s="42" t="str">
        <f>HYPERLINK("http://odejda-optom.org/pictures/fobs05133_hack02.jpg")</f>
        <v>http://odejda-optom.org/pictures/fobs05133_hack02.jpg</v>
      </c>
      <c r="E391" s="43"/>
      <c r="F391" s="10">
        <v>5</v>
      </c>
    </row>
    <row r="392" spans="1:6" ht="15" customHeight="1" outlineLevel="1">
      <c r="A392" s="10">
        <v>47663</v>
      </c>
      <c r="B392" s="10" t="s">
        <v>509</v>
      </c>
      <c r="C392" s="10">
        <v>3990</v>
      </c>
      <c r="D392" s="42" t="str">
        <f>HYPERLINK("http://odejda-optom.org/pictures/fobs05133_hack02.jpg")</f>
        <v>http://odejda-optom.org/pictures/fobs05133_hack02.jpg</v>
      </c>
      <c r="E392" s="43"/>
      <c r="F392" s="10">
        <v>5</v>
      </c>
    </row>
    <row r="393" spans="1:6" ht="15" customHeight="1" outlineLevel="1">
      <c r="A393" s="10">
        <v>47635</v>
      </c>
      <c r="B393" s="10" t="s">
        <v>958</v>
      </c>
      <c r="C393" s="10">
        <v>4000</v>
      </c>
      <c r="D393" s="42" t="str">
        <f>HYPERLINK("http://odejda-optom.org/pictures/fobs20137-sjeans.jpg")</f>
        <v>http://odejda-optom.org/pictures/fobs20137-sjeans.jpg</v>
      </c>
      <c r="E393" s="43"/>
      <c r="F393" s="10">
        <v>1</v>
      </c>
    </row>
    <row r="394" spans="1:6" ht="15" customHeight="1" outlineLevel="1">
      <c r="A394" s="10">
        <v>47636</v>
      </c>
      <c r="B394" s="10" t="s">
        <v>959</v>
      </c>
      <c r="C394" s="10">
        <v>4000</v>
      </c>
      <c r="D394" s="42" t="str">
        <f>HYPERLINK("http://odejda-optom.org/pictures/fobs20137-sjeans.jpg")</f>
        <v>http://odejda-optom.org/pictures/fobs20137-sjeans.jpg</v>
      </c>
      <c r="E394" s="43"/>
      <c r="F394" s="10">
        <v>2</v>
      </c>
    </row>
    <row r="395" spans="1:6" ht="15" customHeight="1" outlineLevel="1">
      <c r="A395" s="10">
        <v>47637</v>
      </c>
      <c r="B395" s="10" t="s">
        <v>960</v>
      </c>
      <c r="C395" s="10">
        <v>4000</v>
      </c>
      <c r="D395" s="42" t="str">
        <f>HYPERLINK("http://odejda-optom.org/pictures/fobs20137-sjeans.jpg")</f>
        <v>http://odejda-optom.org/pictures/fobs20137-sjeans.jpg</v>
      </c>
      <c r="E395" s="43"/>
      <c r="F395" s="10">
        <v>2</v>
      </c>
    </row>
    <row r="396" spans="1:6" ht="15" customHeight="1" outlineLevel="1">
      <c r="A396" s="10">
        <v>47638</v>
      </c>
      <c r="B396" s="10" t="s">
        <v>961</v>
      </c>
      <c r="C396" s="10">
        <v>4000</v>
      </c>
      <c r="D396" s="42" t="str">
        <f>HYPERLINK("http://odejda-optom.org/pictures/fobs20137-sjeans.jpg")</f>
        <v>http://odejda-optom.org/pictures/fobs20137-sjeans.jpg</v>
      </c>
      <c r="E396" s="43"/>
      <c r="F396" s="10">
        <v>2</v>
      </c>
    </row>
    <row r="397" spans="1:6" ht="15" customHeight="1" outlineLevel="1">
      <c r="A397" s="10">
        <v>47639</v>
      </c>
      <c r="B397" s="10" t="s">
        <v>962</v>
      </c>
      <c r="C397" s="10">
        <v>4000</v>
      </c>
      <c r="D397" s="42" t="str">
        <f>HYPERLINK("http://odejda-optom.org/pictures/fobs20137-sjeans.jpg")</f>
        <v>http://odejda-optom.org/pictures/fobs20137-sjeans.jpg</v>
      </c>
      <c r="E397" s="43"/>
      <c r="F397" s="10">
        <v>2</v>
      </c>
    </row>
    <row r="398" spans="1:6" ht="15" customHeight="1" outlineLevel="1">
      <c r="A398" s="10">
        <v>47581</v>
      </c>
      <c r="B398" s="10" t="s">
        <v>999</v>
      </c>
      <c r="C398" s="10">
        <v>4000</v>
      </c>
      <c r="D398" s="42" t="str">
        <f>HYPERLINK("http://odejda-optom.org/pictures/fobs20159_gray01.jpg")</f>
        <v>http://odejda-optom.org/pictures/fobs20159_gray01.jpg</v>
      </c>
      <c r="E398" s="43"/>
      <c r="F398" s="10">
        <v>2</v>
      </c>
    </row>
    <row r="399" spans="1:6" ht="15" customHeight="1" outlineLevel="1">
      <c r="A399" s="10">
        <v>47582</v>
      </c>
      <c r="B399" s="10" t="s">
        <v>1000</v>
      </c>
      <c r="C399" s="10">
        <v>4000</v>
      </c>
      <c r="D399" s="42" t="str">
        <f>HYPERLINK("http://odejda-optom.org/pictures/fobs20159_gray01.jpg")</f>
        <v>http://odejda-optom.org/pictures/fobs20159_gray01.jpg</v>
      </c>
      <c r="E399" s="43"/>
      <c r="F399" s="10">
        <v>2</v>
      </c>
    </row>
    <row r="400" spans="1:6" ht="15" customHeight="1" outlineLevel="1">
      <c r="A400" s="10">
        <v>47583</v>
      </c>
      <c r="B400" s="10" t="s">
        <v>1001</v>
      </c>
      <c r="C400" s="10">
        <v>4000</v>
      </c>
      <c r="D400" s="42" t="str">
        <f>HYPERLINK("http://odejda-optom.org/pictures/fobs20159_gray01.jpg")</f>
        <v>http://odejda-optom.org/pictures/fobs20159_gray01.jpg</v>
      </c>
      <c r="E400" s="43"/>
      <c r="F400" s="10">
        <v>2</v>
      </c>
    </row>
    <row r="401" spans="1:6" ht="15" customHeight="1" outlineLevel="1">
      <c r="A401" s="10">
        <v>47584</v>
      </c>
      <c r="B401" s="10" t="s">
        <v>1002</v>
      </c>
      <c r="C401" s="10">
        <v>4000</v>
      </c>
      <c r="D401" s="42" t="str">
        <f>HYPERLINK("http://odejda-optom.org/pictures/fobs20159_gray01.jpg")</f>
        <v>http://odejda-optom.org/pictures/fobs20159_gray01.jpg</v>
      </c>
      <c r="E401" s="43"/>
      <c r="F401" s="10">
        <v>1</v>
      </c>
    </row>
    <row r="402" spans="1:6" ht="15" customHeight="1" outlineLevel="1">
      <c r="A402" s="10">
        <v>47585</v>
      </c>
      <c r="B402" s="10" t="s">
        <v>1003</v>
      </c>
      <c r="C402" s="10">
        <v>4000</v>
      </c>
      <c r="D402" s="42" t="str">
        <f>HYPERLINK("http://odejda-optom.org/pictures/fobs20159_gray01.jpg")</f>
        <v>http://odejda-optom.org/pictures/fobs20159_gray01.jpg</v>
      </c>
      <c r="E402" s="43"/>
      <c r="F402" s="10">
        <v>2</v>
      </c>
    </row>
    <row r="403" spans="1:6" ht="15" customHeight="1" outlineLevel="1">
      <c r="A403" s="10">
        <v>47726</v>
      </c>
      <c r="B403" s="10" t="s">
        <v>521</v>
      </c>
      <c r="C403" s="10">
        <v>4150</v>
      </c>
      <c r="D403" s="42" t="str">
        <f>HYPERLINK("http://odejda-optom.org/pictures/fobs_2001_black_1.jpg")</f>
        <v>http://odejda-optom.org/pictures/fobs_2001_black_1.jpg</v>
      </c>
      <c r="E403" s="43"/>
      <c r="F403" s="10">
        <v>1</v>
      </c>
    </row>
    <row r="404" spans="1:6" ht="15" customHeight="1" outlineLevel="1">
      <c r="A404" s="10">
        <v>47727</v>
      </c>
      <c r="B404" s="10" t="s">
        <v>522</v>
      </c>
      <c r="C404" s="10">
        <v>4150</v>
      </c>
      <c r="D404" s="42" t="str">
        <f>HYPERLINK("http://odejda-optom.org/pictures/fobs_2001_black_1.jpg")</f>
        <v>http://odejda-optom.org/pictures/fobs_2001_black_1.jpg</v>
      </c>
      <c r="E404" s="43"/>
      <c r="F404" s="10">
        <v>1</v>
      </c>
    </row>
    <row r="405" spans="1:6" ht="15" customHeight="1" outlineLevel="1">
      <c r="A405" s="10">
        <v>47728</v>
      </c>
      <c r="B405" s="10" t="s">
        <v>523</v>
      </c>
      <c r="C405" s="10">
        <v>4150</v>
      </c>
      <c r="D405" s="42" t="str">
        <f>HYPERLINK("http://odejda-optom.org/pictures/fobs_2001_black_1.jpg")</f>
        <v>http://odejda-optom.org/pictures/fobs_2001_black_1.jpg</v>
      </c>
      <c r="E405" s="43"/>
      <c r="F405" s="10">
        <v>1</v>
      </c>
    </row>
    <row r="406" spans="1:6" ht="15" customHeight="1" outlineLevel="1">
      <c r="A406" s="10">
        <v>47729</v>
      </c>
      <c r="B406" s="10" t="s">
        <v>524</v>
      </c>
      <c r="C406" s="10">
        <v>4150</v>
      </c>
      <c r="D406" s="42" t="str">
        <f>HYPERLINK("http://odejda-optom.org/pictures/fobs_2001_black_1.jpg")</f>
        <v>http://odejda-optom.org/pictures/fobs_2001_black_1.jpg</v>
      </c>
      <c r="E406" s="43"/>
      <c r="F406" s="10">
        <v>1</v>
      </c>
    </row>
    <row r="407" spans="1:6" ht="15" customHeight="1" outlineLevel="1">
      <c r="A407" s="10">
        <v>47730</v>
      </c>
      <c r="B407" s="10" t="s">
        <v>525</v>
      </c>
      <c r="C407" s="10">
        <v>4150</v>
      </c>
      <c r="D407" s="42" t="str">
        <f>HYPERLINK("http://odejda-optom.org/pictures/fobs_2001_black_1.jpg")</f>
        <v>http://odejda-optom.org/pictures/fobs_2001_black_1.jpg</v>
      </c>
      <c r="E407" s="43"/>
      <c r="F407" s="10">
        <v>1</v>
      </c>
    </row>
    <row r="408" spans="1:6" ht="15" customHeight="1" outlineLevel="1">
      <c r="A408" s="10">
        <v>47711</v>
      </c>
      <c r="B408" s="10" t="s">
        <v>526</v>
      </c>
      <c r="C408" s="10">
        <v>4200</v>
      </c>
      <c r="D408" s="42" t="str">
        <f>HYPERLINK("http://odejda-optom.org/pictures/fobs_2029_navy_1.jpg")</f>
        <v>http://odejda-optom.org/pictures/fobs_2029_navy_1.jpg</v>
      </c>
      <c r="E408" s="43"/>
      <c r="F408" s="10">
        <v>4</v>
      </c>
    </row>
    <row r="409" spans="1:6" ht="15" customHeight="1" outlineLevel="1">
      <c r="A409" s="10">
        <v>47716</v>
      </c>
      <c r="B409" s="10" t="s">
        <v>527</v>
      </c>
      <c r="C409" s="10">
        <v>4200</v>
      </c>
      <c r="D409" s="42" t="str">
        <f>HYPERLINK("http://odejda-optom.org/pictures/fobs_2029_black_1.jpg")</f>
        <v>http://odejda-optom.org/pictures/fobs_2029_black_1.jpg</v>
      </c>
      <c r="E409" s="43"/>
      <c r="F409" s="10">
        <v>4</v>
      </c>
    </row>
    <row r="410" spans="1:6" ht="15" customHeight="1" outlineLevel="1">
      <c r="A410" s="10">
        <v>47712</v>
      </c>
      <c r="B410" s="10" t="s">
        <v>528</v>
      </c>
      <c r="C410" s="10">
        <v>4200</v>
      </c>
      <c r="D410" s="42" t="str">
        <f>HYPERLINK("http://odejda-optom.org/pictures/fobs_2029_navy_1.jpg")</f>
        <v>http://odejda-optom.org/pictures/fobs_2029_navy_1.jpg</v>
      </c>
      <c r="E410" s="43"/>
      <c r="F410" s="10">
        <v>3</v>
      </c>
    </row>
    <row r="411" spans="1:6" ht="15" customHeight="1" outlineLevel="1">
      <c r="A411" s="10">
        <v>47717</v>
      </c>
      <c r="B411" s="10" t="s">
        <v>529</v>
      </c>
      <c r="C411" s="10">
        <v>4200</v>
      </c>
      <c r="D411" s="42" t="str">
        <f>HYPERLINK("http://odejda-optom.org/pictures/fobs_2029_black_1.jpg")</f>
        <v>http://odejda-optom.org/pictures/fobs_2029_black_1.jpg</v>
      </c>
      <c r="E411" s="43"/>
      <c r="F411" s="10">
        <v>4</v>
      </c>
    </row>
    <row r="412" spans="1:6" ht="15" customHeight="1" outlineLevel="1">
      <c r="A412" s="10">
        <v>47713</v>
      </c>
      <c r="B412" s="10" t="s">
        <v>530</v>
      </c>
      <c r="C412" s="10">
        <v>4200</v>
      </c>
      <c r="D412" s="42" t="str">
        <f>HYPERLINK("http://odejda-optom.org/pictures/fobs_2029_navy_1.jpg")</f>
        <v>http://odejda-optom.org/pictures/fobs_2029_navy_1.jpg</v>
      </c>
      <c r="E412" s="43"/>
      <c r="F412" s="10">
        <v>3</v>
      </c>
    </row>
    <row r="413" spans="1:6" ht="15" customHeight="1" outlineLevel="1">
      <c r="A413" s="10">
        <v>47718</v>
      </c>
      <c r="B413" s="10" t="s">
        <v>531</v>
      </c>
      <c r="C413" s="10">
        <v>4200</v>
      </c>
      <c r="D413" s="42" t="str">
        <f>HYPERLINK("http://odejda-optom.org/pictures/fobs_2029_black_1.jpg")</f>
        <v>http://odejda-optom.org/pictures/fobs_2029_black_1.jpg</v>
      </c>
      <c r="E413" s="43"/>
      <c r="F413" s="10">
        <v>4</v>
      </c>
    </row>
    <row r="414" spans="1:6" ht="15" customHeight="1" outlineLevel="1">
      <c r="A414" s="10">
        <v>47714</v>
      </c>
      <c r="B414" s="10" t="s">
        <v>532</v>
      </c>
      <c r="C414" s="10">
        <v>4200</v>
      </c>
      <c r="D414" s="42" t="str">
        <f>HYPERLINK("http://odejda-optom.org/pictures/fobs_2029_navy_1.jpg")</f>
        <v>http://odejda-optom.org/pictures/fobs_2029_navy_1.jpg</v>
      </c>
      <c r="E414" s="43"/>
      <c r="F414" s="10">
        <v>4</v>
      </c>
    </row>
    <row r="415" spans="1:6" ht="15" customHeight="1" outlineLevel="1">
      <c r="A415" s="10">
        <v>47719</v>
      </c>
      <c r="B415" s="10" t="s">
        <v>533</v>
      </c>
      <c r="C415" s="10">
        <v>4200</v>
      </c>
      <c r="D415" s="42" t="str">
        <f>HYPERLINK("http://odejda-optom.org/pictures/fobs_2029_black_1.jpg")</f>
        <v>http://odejda-optom.org/pictures/fobs_2029_black_1.jpg</v>
      </c>
      <c r="E415" s="43"/>
      <c r="F415" s="10">
        <v>4</v>
      </c>
    </row>
    <row r="416" spans="1:6" ht="15" customHeight="1" outlineLevel="1">
      <c r="A416" s="10">
        <v>47715</v>
      </c>
      <c r="B416" s="10" t="s">
        <v>534</v>
      </c>
      <c r="C416" s="10">
        <v>4200</v>
      </c>
      <c r="D416" s="42" t="str">
        <f>HYPERLINK("http://odejda-optom.org/pictures/fobs_2029_navy_1.jpg")</f>
        <v>http://odejda-optom.org/pictures/fobs_2029_navy_1.jpg</v>
      </c>
      <c r="E416" s="43"/>
      <c r="F416" s="10">
        <v>5</v>
      </c>
    </row>
    <row r="417" spans="1:6" ht="15" customHeight="1" outlineLevel="1">
      <c r="A417" s="10">
        <v>47720</v>
      </c>
      <c r="B417" s="10" t="s">
        <v>535</v>
      </c>
      <c r="C417" s="10">
        <v>4200</v>
      </c>
      <c r="D417" s="42" t="str">
        <f>HYPERLINK("http://odejda-optom.org/pictures/fobs_2029_black_1.jpg")</f>
        <v>http://odejda-optom.org/pictures/fobs_2029_black_1.jpg</v>
      </c>
      <c r="E417" s="43"/>
      <c r="F417" s="10">
        <v>4</v>
      </c>
    </row>
    <row r="418" spans="1:6" ht="15" customHeight="1" outlineLevel="1">
      <c r="A418" s="10">
        <v>47721</v>
      </c>
      <c r="B418" s="10" t="s">
        <v>536</v>
      </c>
      <c r="C418" s="10">
        <v>4200</v>
      </c>
      <c r="D418" s="42" t="str">
        <f>HYPERLINK("http://odejda-optom.org/pictures/fobs_2138_navy_1.jpg")</f>
        <v>http://odejda-optom.org/pictures/fobs_2138_navy_1.jpg</v>
      </c>
      <c r="E418" s="43"/>
      <c r="F418" s="10">
        <v>7</v>
      </c>
    </row>
    <row r="419" spans="1:6" ht="15" customHeight="1" outlineLevel="1">
      <c r="A419" s="10">
        <v>47722</v>
      </c>
      <c r="B419" s="10" t="s">
        <v>537</v>
      </c>
      <c r="C419" s="10">
        <v>4200</v>
      </c>
      <c r="D419" s="42" t="str">
        <f>HYPERLINK("http://odejda-optom.org/pictures/fobs_2138_navy_1.jpg")</f>
        <v>http://odejda-optom.org/pictures/fobs_2138_navy_1.jpg</v>
      </c>
      <c r="E419" s="43"/>
      <c r="F419" s="10">
        <v>9</v>
      </c>
    </row>
    <row r="420" spans="1:6" ht="15" customHeight="1" outlineLevel="1">
      <c r="A420" s="10">
        <v>47723</v>
      </c>
      <c r="B420" s="10" t="s">
        <v>538</v>
      </c>
      <c r="C420" s="10">
        <v>4200</v>
      </c>
      <c r="D420" s="42" t="str">
        <f>HYPERLINK("http://odejda-optom.org/pictures/fobs_2138_navy_1.jpg")</f>
        <v>http://odejda-optom.org/pictures/fobs_2138_navy_1.jpg</v>
      </c>
      <c r="E420" s="43"/>
      <c r="F420" s="10">
        <v>9</v>
      </c>
    </row>
    <row r="421" spans="1:6" ht="15" customHeight="1" outlineLevel="1">
      <c r="A421" s="10">
        <v>47724</v>
      </c>
      <c r="B421" s="10" t="s">
        <v>539</v>
      </c>
      <c r="C421" s="10">
        <v>4200</v>
      </c>
      <c r="D421" s="42" t="str">
        <f>HYPERLINK("http://odejda-optom.org/pictures/fobs_2138_navy_1.jpg")</f>
        <v>http://odejda-optom.org/pictures/fobs_2138_navy_1.jpg</v>
      </c>
      <c r="E421" s="43"/>
      <c r="F421" s="10">
        <v>9</v>
      </c>
    </row>
    <row r="422" spans="1:6" ht="15" customHeight="1" outlineLevel="1">
      <c r="A422" s="10">
        <v>47725</v>
      </c>
      <c r="B422" s="10" t="s">
        <v>540</v>
      </c>
      <c r="C422" s="10">
        <v>4200</v>
      </c>
      <c r="D422" s="42" t="str">
        <f>HYPERLINK("http://odejda-optom.org/pictures/fobs_2138_navy_1.jpg")</f>
        <v>http://odejda-optom.org/pictures/fobs_2138_navy_1.jpg</v>
      </c>
      <c r="E422" s="43"/>
      <c r="F422" s="10">
        <v>9</v>
      </c>
    </row>
    <row r="423" spans="1:6" ht="15" customHeight="1" outlineLevel="1">
      <c r="A423" s="10">
        <v>42086</v>
      </c>
      <c r="B423" s="10" t="s">
        <v>636</v>
      </c>
      <c r="C423" s="10">
        <v>4200</v>
      </c>
      <c r="D423" s="42" t="str">
        <f>HYPERLINK("http://odejda-optom.org/pictures/00982cfa5fe2726df1e66842a1fbb3fc.jpg")</f>
        <v>http://odejda-optom.org/pictures/00982cfa5fe2726df1e66842a1fbb3fc.jpg</v>
      </c>
      <c r="E423" s="43"/>
      <c r="F423" s="10">
        <v>2</v>
      </c>
    </row>
    <row r="424" spans="1:6" ht="15" customHeight="1" outlineLevel="1">
      <c r="A424" s="10">
        <v>42087</v>
      </c>
      <c r="B424" s="10" t="s">
        <v>637</v>
      </c>
      <c r="C424" s="10">
        <v>4200</v>
      </c>
      <c r="D424" s="42" t="str">
        <f>HYPERLINK("http://odejda-optom.org/pictures/00982cfa5fe2726df1e66842a1fbb3fc.jpg")</f>
        <v>http://odejda-optom.org/pictures/00982cfa5fe2726df1e66842a1fbb3fc.jpg</v>
      </c>
      <c r="E424" s="43"/>
      <c r="F424" s="10">
        <v>1</v>
      </c>
    </row>
    <row r="425" spans="1:6" ht="15" customHeight="1" outlineLevel="1">
      <c r="A425" s="10">
        <v>42088</v>
      </c>
      <c r="B425" s="10" t="s">
        <v>638</v>
      </c>
      <c r="C425" s="10">
        <v>4200</v>
      </c>
      <c r="D425" s="42" t="str">
        <f>HYPERLINK("http://odejda-optom.org/pictures/00982cfa5fe2726df1e66842a1fbb3fc.jpg")</f>
        <v>http://odejda-optom.org/pictures/00982cfa5fe2726df1e66842a1fbb3fc.jpg</v>
      </c>
      <c r="E425" s="43"/>
      <c r="F425" s="10">
        <v>1</v>
      </c>
    </row>
    <row r="426" spans="1:6" ht="15" customHeight="1" outlineLevel="1">
      <c r="A426" s="10">
        <v>47540</v>
      </c>
      <c r="B426" s="10" t="s">
        <v>963</v>
      </c>
      <c r="C426" s="10">
        <v>4200</v>
      </c>
      <c r="D426" s="42" t="str">
        <f>HYPERLINK("http://odejda-optom.org/pictures/fobs20142zhelt.jpg")</f>
        <v>http://odejda-optom.org/pictures/fobs20142zhelt.jpg</v>
      </c>
      <c r="E426" s="43"/>
      <c r="F426" s="10">
        <v>4</v>
      </c>
    </row>
    <row r="427" spans="1:6" ht="15" customHeight="1" outlineLevel="1">
      <c r="A427" s="10">
        <v>47545</v>
      </c>
      <c r="B427" s="10" t="s">
        <v>964</v>
      </c>
      <c r="C427" s="10">
        <v>4200</v>
      </c>
      <c r="D427" s="42" t="str">
        <f>HYPERLINK("http://odejda-optom.org/pictures/fobs20142fiolet.jpg")</f>
        <v>http://odejda-optom.org/pictures/fobs20142fiolet.jpg</v>
      </c>
      <c r="E427" s="43"/>
      <c r="F427" s="10">
        <v>5</v>
      </c>
    </row>
    <row r="428" spans="1:6" ht="15" customHeight="1" outlineLevel="1">
      <c r="A428" s="10">
        <v>47541</v>
      </c>
      <c r="B428" s="10" t="s">
        <v>965</v>
      </c>
      <c r="C428" s="10">
        <v>4200</v>
      </c>
      <c r="D428" s="42" t="str">
        <f>HYPERLINK("http://odejda-optom.org/pictures/fobs20142zhelt.jpg")</f>
        <v>http://odejda-optom.org/pictures/fobs20142zhelt.jpg</v>
      </c>
      <c r="E428" s="43"/>
      <c r="F428" s="10">
        <v>3</v>
      </c>
    </row>
    <row r="429" spans="1:6" ht="15" customHeight="1" outlineLevel="1">
      <c r="A429" s="10">
        <v>47546</v>
      </c>
      <c r="B429" s="10" t="s">
        <v>966</v>
      </c>
      <c r="C429" s="10">
        <v>4200</v>
      </c>
      <c r="D429" s="42" t="str">
        <f>HYPERLINK("http://odejda-optom.org/pictures/fobs20142fiolet.jpg")</f>
        <v>http://odejda-optom.org/pictures/fobs20142fiolet.jpg</v>
      </c>
      <c r="E429" s="43"/>
      <c r="F429" s="10">
        <v>5</v>
      </c>
    </row>
    <row r="430" spans="1:6" ht="15" customHeight="1" outlineLevel="1">
      <c r="A430" s="10">
        <v>47542</v>
      </c>
      <c r="B430" s="10" t="s">
        <v>967</v>
      </c>
      <c r="C430" s="10">
        <v>4200</v>
      </c>
      <c r="D430" s="42" t="str">
        <f>HYPERLINK("http://odejda-optom.org/pictures/fobs20142zhelt.jpg")</f>
        <v>http://odejda-optom.org/pictures/fobs20142zhelt.jpg</v>
      </c>
      <c r="E430" s="43"/>
      <c r="F430" s="10">
        <v>4</v>
      </c>
    </row>
    <row r="431" spans="1:6" ht="15" customHeight="1" outlineLevel="1">
      <c r="A431" s="10">
        <v>47547</v>
      </c>
      <c r="B431" s="10" t="s">
        <v>968</v>
      </c>
      <c r="C431" s="10">
        <v>4200</v>
      </c>
      <c r="D431" s="42" t="str">
        <f>HYPERLINK("http://odejda-optom.org/pictures/fobs20142fiolet.jpg")</f>
        <v>http://odejda-optom.org/pictures/fobs20142fiolet.jpg</v>
      </c>
      <c r="E431" s="43"/>
      <c r="F431" s="10">
        <v>5</v>
      </c>
    </row>
    <row r="432" spans="1:6" ht="15" customHeight="1" outlineLevel="1">
      <c r="A432" s="10">
        <v>47543</v>
      </c>
      <c r="B432" s="10" t="s">
        <v>969</v>
      </c>
      <c r="C432" s="10">
        <v>4200</v>
      </c>
      <c r="D432" s="42" t="str">
        <f>HYPERLINK("http://odejda-optom.org/pictures/fobs20142zhelt.jpg")</f>
        <v>http://odejda-optom.org/pictures/fobs20142zhelt.jpg</v>
      </c>
      <c r="E432" s="43"/>
      <c r="F432" s="10">
        <v>4</v>
      </c>
    </row>
    <row r="433" spans="1:6" ht="15" customHeight="1" outlineLevel="1">
      <c r="A433" s="10">
        <v>47548</v>
      </c>
      <c r="B433" s="10" t="s">
        <v>970</v>
      </c>
      <c r="C433" s="10">
        <v>4200</v>
      </c>
      <c r="D433" s="42" t="str">
        <f>HYPERLINK("http://odejda-optom.org/pictures/fobs20142fiolet.jpg")</f>
        <v>http://odejda-optom.org/pictures/fobs20142fiolet.jpg</v>
      </c>
      <c r="E433" s="43"/>
      <c r="F433" s="10">
        <v>1</v>
      </c>
    </row>
    <row r="434" spans="1:6" ht="15" customHeight="1" outlineLevel="1">
      <c r="A434" s="10">
        <v>47544</v>
      </c>
      <c r="B434" s="10" t="s">
        <v>971</v>
      </c>
      <c r="C434" s="10">
        <v>4200</v>
      </c>
      <c r="D434" s="42" t="str">
        <f>HYPERLINK("http://odejda-optom.org/pictures/fobs20142zhelt.jpg")</f>
        <v>http://odejda-optom.org/pictures/fobs20142zhelt.jpg</v>
      </c>
      <c r="E434" s="43"/>
      <c r="F434" s="10">
        <v>3</v>
      </c>
    </row>
    <row r="435" spans="1:6" ht="15" customHeight="1" outlineLevel="1">
      <c r="A435" s="10">
        <v>47549</v>
      </c>
      <c r="B435" s="10" t="s">
        <v>972</v>
      </c>
      <c r="C435" s="10">
        <v>4200</v>
      </c>
      <c r="D435" s="42" t="str">
        <f>HYPERLINK("http://odejda-optom.org/pictures/fobs20142fiolet.jpg")</f>
        <v>http://odejda-optom.org/pictures/fobs20142fiolet.jpg</v>
      </c>
      <c r="E435" s="43"/>
      <c r="F435" s="10">
        <v>6</v>
      </c>
    </row>
    <row r="436" spans="1:6" ht="15" customHeight="1" outlineLevel="1">
      <c r="A436" s="10">
        <v>47504</v>
      </c>
      <c r="B436" s="10" t="s">
        <v>1004</v>
      </c>
      <c r="C436" s="10">
        <v>4200</v>
      </c>
      <c r="D436" s="42" t="str">
        <f>HYPERLINK("http://odejda-optom.org/pictures/fobs20162grrose.jpg")</f>
        <v>http://odejda-optom.org/pictures/fobs20162grrose.jpg</v>
      </c>
      <c r="E436" s="43"/>
      <c r="F436" s="10">
        <v>1</v>
      </c>
    </row>
    <row r="437" spans="1:6" ht="15" customHeight="1" outlineLevel="1">
      <c r="A437" s="10">
        <v>47509</v>
      </c>
      <c r="B437" s="10" t="s">
        <v>1005</v>
      </c>
      <c r="C437" s="10">
        <v>4200</v>
      </c>
      <c r="D437" s="42" t="str">
        <f>HYPERLINK("http://odejda-optom.org/pictures/fobs20162zhelt.jpg")</f>
        <v>http://odejda-optom.org/pictures/fobs20162zhelt.jpg</v>
      </c>
      <c r="E437" s="43"/>
      <c r="F437" s="10">
        <v>5</v>
      </c>
    </row>
    <row r="438" spans="1:6" ht="15" customHeight="1" outlineLevel="1">
      <c r="A438" s="10">
        <v>47505</v>
      </c>
      <c r="B438" s="10" t="s">
        <v>1006</v>
      </c>
      <c r="C438" s="10">
        <v>4200</v>
      </c>
      <c r="D438" s="42" t="str">
        <f>HYPERLINK("http://odejda-optom.org/pictures/fobs20162grrose.jpg")</f>
        <v>http://odejda-optom.org/pictures/fobs20162grrose.jpg</v>
      </c>
      <c r="E438" s="43"/>
      <c r="F438" s="10">
        <v>1</v>
      </c>
    </row>
    <row r="439" spans="1:6" ht="15" customHeight="1" outlineLevel="1">
      <c r="A439" s="10">
        <v>47510</v>
      </c>
      <c r="B439" s="10" t="s">
        <v>1007</v>
      </c>
      <c r="C439" s="10">
        <v>4200</v>
      </c>
      <c r="D439" s="42" t="str">
        <f>HYPERLINK("http://odejda-optom.org/pictures/fobs20162zhelt.jpg")</f>
        <v>http://odejda-optom.org/pictures/fobs20162zhelt.jpg</v>
      </c>
      <c r="E439" s="43"/>
      <c r="F439" s="10">
        <v>7</v>
      </c>
    </row>
    <row r="440" spans="1:6" ht="15" customHeight="1" outlineLevel="1">
      <c r="A440" s="10">
        <v>47506</v>
      </c>
      <c r="B440" s="10" t="s">
        <v>1008</v>
      </c>
      <c r="C440" s="10">
        <v>4200</v>
      </c>
      <c r="D440" s="42" t="str">
        <f>HYPERLINK("http://odejda-optom.org/pictures/fobs20162grrose.jpg")</f>
        <v>http://odejda-optom.org/pictures/fobs20162grrose.jpg</v>
      </c>
      <c r="E440" s="43"/>
      <c r="F440" s="10">
        <v>1</v>
      </c>
    </row>
    <row r="441" spans="1:6" ht="15" customHeight="1" outlineLevel="1">
      <c r="A441" s="10">
        <v>47511</v>
      </c>
      <c r="B441" s="10" t="s">
        <v>1009</v>
      </c>
      <c r="C441" s="10">
        <v>4200</v>
      </c>
      <c r="D441" s="42" t="str">
        <f>HYPERLINK("http://odejda-optom.org/pictures/fobs20162zhelt.jpg")</f>
        <v>http://odejda-optom.org/pictures/fobs20162zhelt.jpg</v>
      </c>
      <c r="E441" s="43"/>
      <c r="F441" s="10">
        <v>3</v>
      </c>
    </row>
    <row r="442" spans="1:6" ht="15" customHeight="1" outlineLevel="1">
      <c r="A442" s="10">
        <v>47507</v>
      </c>
      <c r="B442" s="10" t="s">
        <v>1010</v>
      </c>
      <c r="C442" s="10">
        <v>4200</v>
      </c>
      <c r="D442" s="42" t="str">
        <f>HYPERLINK("http://odejda-optom.org/pictures/fobs20162grrose.jpg")</f>
        <v>http://odejda-optom.org/pictures/fobs20162grrose.jpg</v>
      </c>
      <c r="E442" s="43"/>
      <c r="F442" s="10">
        <v>1</v>
      </c>
    </row>
    <row r="443" spans="1:6" ht="15" customHeight="1" outlineLevel="1">
      <c r="A443" s="10">
        <v>47512</v>
      </c>
      <c r="B443" s="10" t="s">
        <v>1011</v>
      </c>
      <c r="C443" s="10">
        <v>4200</v>
      </c>
      <c r="D443" s="42" t="str">
        <f>HYPERLINK("http://odejda-optom.org/pictures/fobs20162zhelt.jpg")</f>
        <v>http://odejda-optom.org/pictures/fobs20162zhelt.jpg</v>
      </c>
      <c r="E443" s="43"/>
      <c r="F443" s="10">
        <v>7</v>
      </c>
    </row>
    <row r="444" spans="1:6" ht="15" customHeight="1" outlineLevel="1">
      <c r="A444" s="10">
        <v>47508</v>
      </c>
      <c r="B444" s="10" t="s">
        <v>1012</v>
      </c>
      <c r="C444" s="10">
        <v>4200</v>
      </c>
      <c r="D444" s="42" t="str">
        <f>HYPERLINK("http://odejda-optom.org/pictures/fobs20162grrose.jpg")</f>
        <v>http://odejda-optom.org/pictures/fobs20162grrose.jpg</v>
      </c>
      <c r="E444" s="43"/>
      <c r="F444" s="10">
        <v>1</v>
      </c>
    </row>
    <row r="445" spans="1:6" ht="15" customHeight="1" outlineLevel="1">
      <c r="A445" s="10">
        <v>47513</v>
      </c>
      <c r="B445" s="10" t="s">
        <v>1013</v>
      </c>
      <c r="C445" s="10">
        <v>4200</v>
      </c>
      <c r="D445" s="42" t="str">
        <f>HYPERLINK("http://odejda-optom.org/pictures/fobs20162zhelt.jpg")</f>
        <v>http://odejda-optom.org/pictures/fobs20162zhelt.jpg</v>
      </c>
      <c r="E445" s="43"/>
      <c r="F445" s="10">
        <v>7</v>
      </c>
    </row>
    <row r="446" spans="1:6" ht="15" customHeight="1" outlineLevel="1">
      <c r="A446" s="10">
        <v>47588</v>
      </c>
      <c r="B446" s="10" t="s">
        <v>1034</v>
      </c>
      <c r="C446" s="10">
        <v>4200</v>
      </c>
      <c r="D446" s="42" t="str">
        <f>HYPERLINK("http://odejda-optom.org/pictures/fobs20181-1blesk.jpg")</f>
        <v>http://odejda-optom.org/pictures/fobs20181-1blesk.jpg</v>
      </c>
      <c r="E446" s="43"/>
      <c r="F446" s="10">
        <v>2</v>
      </c>
    </row>
    <row r="447" spans="1:6" ht="15" customHeight="1" outlineLevel="1">
      <c r="A447" s="10">
        <v>47589</v>
      </c>
      <c r="B447" s="10" t="s">
        <v>1035</v>
      </c>
      <c r="C447" s="10">
        <v>4200</v>
      </c>
      <c r="D447" s="42" t="str">
        <f>HYPERLINK("http://odejda-optom.org/pictures/fobs20181-1blesk.jpg")</f>
        <v>http://odejda-optom.org/pictures/fobs20181-1blesk.jpg</v>
      </c>
      <c r="E447" s="43"/>
      <c r="F447" s="10">
        <v>2</v>
      </c>
    </row>
    <row r="448" spans="1:6" ht="15" customHeight="1" outlineLevel="1">
      <c r="A448" s="10">
        <v>47590</v>
      </c>
      <c r="B448" s="10" t="s">
        <v>1036</v>
      </c>
      <c r="C448" s="10">
        <v>4200</v>
      </c>
      <c r="D448" s="42" t="str">
        <f>HYPERLINK("http://odejda-optom.org/pictures/fobs20181-1blesk.jpg")</f>
        <v>http://odejda-optom.org/pictures/fobs20181-1blesk.jpg</v>
      </c>
      <c r="E448" s="43"/>
      <c r="F448" s="10">
        <v>1</v>
      </c>
    </row>
    <row r="449" spans="1:6" ht="15" customHeight="1" outlineLevel="1">
      <c r="A449" s="10">
        <v>47623</v>
      </c>
      <c r="B449" s="10" t="s">
        <v>1037</v>
      </c>
      <c r="C449" s="10">
        <v>4200</v>
      </c>
      <c r="D449" s="42" t="str">
        <f>HYPERLINK("http://odejda-optom.org/pictures/fobs20181graylight.jpg")</f>
        <v>http://odejda-optom.org/pictures/fobs20181graylight.jpg</v>
      </c>
      <c r="E449" s="43"/>
      <c r="F449" s="10">
        <v>4</v>
      </c>
    </row>
    <row r="450" spans="1:6" ht="15" customHeight="1" outlineLevel="1">
      <c r="A450" s="10">
        <v>47624</v>
      </c>
      <c r="B450" s="10" t="s">
        <v>1038</v>
      </c>
      <c r="C450" s="10">
        <v>4200</v>
      </c>
      <c r="D450" s="42" t="str">
        <f>HYPERLINK("http://odejda-optom.org/pictures/fobs20181graylight.jpg")</f>
        <v>http://odejda-optom.org/pictures/fobs20181graylight.jpg</v>
      </c>
      <c r="E450" s="43"/>
      <c r="F450" s="10">
        <v>4</v>
      </c>
    </row>
    <row r="451" spans="1:6" ht="15" customHeight="1" outlineLevel="1">
      <c r="A451" s="10">
        <v>47625</v>
      </c>
      <c r="B451" s="10" t="s">
        <v>1039</v>
      </c>
      <c r="C451" s="10">
        <v>4200</v>
      </c>
      <c r="D451" s="42" t="str">
        <f>HYPERLINK("http://odejda-optom.org/pictures/fobs20181graylight.jpg")</f>
        <v>http://odejda-optom.org/pictures/fobs20181graylight.jpg</v>
      </c>
      <c r="E451" s="43"/>
      <c r="F451" s="10">
        <v>4</v>
      </c>
    </row>
    <row r="452" spans="1:6" ht="15" customHeight="1" outlineLevel="1">
      <c r="A452" s="10">
        <v>47626</v>
      </c>
      <c r="B452" s="10" t="s">
        <v>1040</v>
      </c>
      <c r="C452" s="10">
        <v>4200</v>
      </c>
      <c r="D452" s="42" t="str">
        <f>HYPERLINK("http://odejda-optom.org/pictures/fobs20181graylight.jpg")</f>
        <v>http://odejda-optom.org/pictures/fobs20181graylight.jpg</v>
      </c>
      <c r="E452" s="43"/>
      <c r="F452" s="10">
        <v>4</v>
      </c>
    </row>
    <row r="453" spans="1:6" ht="15" customHeight="1" outlineLevel="1">
      <c r="A453" s="10">
        <v>47627</v>
      </c>
      <c r="B453" s="10" t="s">
        <v>1041</v>
      </c>
      <c r="C453" s="10">
        <v>4200</v>
      </c>
      <c r="D453" s="42" t="str">
        <f>HYPERLINK("http://odejda-optom.org/pictures/fobs20181graylight.jpg")</f>
        <v>http://odejda-optom.org/pictures/fobs20181graylight.jpg</v>
      </c>
      <c r="E453" s="43"/>
      <c r="F453" s="10">
        <v>3</v>
      </c>
    </row>
    <row r="454" spans="1:6" ht="15" customHeight="1" outlineLevel="1">
      <c r="A454" s="10">
        <v>44284</v>
      </c>
      <c r="B454" s="10" t="s">
        <v>924</v>
      </c>
      <c r="C454" s="10">
        <v>4300</v>
      </c>
      <c r="D454" s="42" t="str">
        <f>HYPERLINK("http://odejda-optom.org/pictures/02ede5af4258d22da4b71c22sdb7h46930781c4a.jpg")</f>
        <v>http://odejda-optom.org/pictures/02ede5af4258d22da4b71c22sdb7h46930781c4a.jpg</v>
      </c>
      <c r="E454" s="43"/>
      <c r="F454" s="10">
        <v>1</v>
      </c>
    </row>
    <row r="455" spans="1:6" ht="15" customHeight="1">
      <c r="A455" s="40" t="s">
        <v>1147</v>
      </c>
      <c r="B455" s="41"/>
      <c r="C455" s="10">
        <f>SUM(C7:C454)</f>
        <v>1482840</v>
      </c>
      <c r="D455" s="40"/>
      <c r="E455" s="41"/>
      <c r="F455" s="10">
        <f>SUM(F7:F454)</f>
        <v>1375</v>
      </c>
    </row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</sheetData>
  <sheetProtection/>
  <mergeCells count="456">
    <mergeCell ref="D453:E453"/>
    <mergeCell ref="D454:E454"/>
    <mergeCell ref="D445:E445"/>
    <mergeCell ref="D446:E446"/>
    <mergeCell ref="D447:E447"/>
    <mergeCell ref="D450:E450"/>
    <mergeCell ref="D451:E451"/>
    <mergeCell ref="D452:E452"/>
    <mergeCell ref="D439:E439"/>
    <mergeCell ref="D440:E440"/>
    <mergeCell ref="D441:E441"/>
    <mergeCell ref="D442:E442"/>
    <mergeCell ref="D443:E443"/>
    <mergeCell ref="D444:E444"/>
    <mergeCell ref="D433:E433"/>
    <mergeCell ref="D434:E434"/>
    <mergeCell ref="D435:E435"/>
    <mergeCell ref="D436:E436"/>
    <mergeCell ref="D437:E437"/>
    <mergeCell ref="D438:E438"/>
    <mergeCell ref="D427:E427"/>
    <mergeCell ref="D428:E428"/>
    <mergeCell ref="D429:E429"/>
    <mergeCell ref="D430:E430"/>
    <mergeCell ref="D431:E431"/>
    <mergeCell ref="D432:E432"/>
    <mergeCell ref="D421:E421"/>
    <mergeCell ref="D422:E422"/>
    <mergeCell ref="D423:E423"/>
    <mergeCell ref="D424:E424"/>
    <mergeCell ref="D425:E425"/>
    <mergeCell ref="D426:E426"/>
    <mergeCell ref="D415:E415"/>
    <mergeCell ref="D416:E416"/>
    <mergeCell ref="D417:E417"/>
    <mergeCell ref="D418:E418"/>
    <mergeCell ref="D419:E419"/>
    <mergeCell ref="D420:E420"/>
    <mergeCell ref="D409:E409"/>
    <mergeCell ref="D410:E410"/>
    <mergeCell ref="D411:E411"/>
    <mergeCell ref="D412:E412"/>
    <mergeCell ref="D413:E413"/>
    <mergeCell ref="D414:E414"/>
    <mergeCell ref="D403:E403"/>
    <mergeCell ref="D404:E404"/>
    <mergeCell ref="D405:E405"/>
    <mergeCell ref="D406:E406"/>
    <mergeCell ref="D407:E407"/>
    <mergeCell ref="D408:E408"/>
    <mergeCell ref="D397:E397"/>
    <mergeCell ref="D398:E398"/>
    <mergeCell ref="D399:E399"/>
    <mergeCell ref="D400:E400"/>
    <mergeCell ref="D401:E401"/>
    <mergeCell ref="D402:E402"/>
    <mergeCell ref="D391:E391"/>
    <mergeCell ref="D392:E392"/>
    <mergeCell ref="D393:E393"/>
    <mergeCell ref="D394:E394"/>
    <mergeCell ref="D395:E395"/>
    <mergeCell ref="D396:E396"/>
    <mergeCell ref="D385:E385"/>
    <mergeCell ref="D386:E386"/>
    <mergeCell ref="D387:E387"/>
    <mergeCell ref="D388:E388"/>
    <mergeCell ref="D389:E389"/>
    <mergeCell ref="D390:E390"/>
    <mergeCell ref="D379:E379"/>
    <mergeCell ref="D380:E380"/>
    <mergeCell ref="D381:E381"/>
    <mergeCell ref="D382:E382"/>
    <mergeCell ref="D383:E383"/>
    <mergeCell ref="D384:E384"/>
    <mergeCell ref="D373:E373"/>
    <mergeCell ref="D374:E374"/>
    <mergeCell ref="D375:E375"/>
    <mergeCell ref="D376:E376"/>
    <mergeCell ref="D377:E377"/>
    <mergeCell ref="D378:E378"/>
    <mergeCell ref="D367:E367"/>
    <mergeCell ref="D368:E368"/>
    <mergeCell ref="D369:E369"/>
    <mergeCell ref="D370:E370"/>
    <mergeCell ref="D371:E371"/>
    <mergeCell ref="D372:E372"/>
    <mergeCell ref="D361:E361"/>
    <mergeCell ref="D362:E362"/>
    <mergeCell ref="D363:E363"/>
    <mergeCell ref="D364:E364"/>
    <mergeCell ref="D365:E365"/>
    <mergeCell ref="D366:E366"/>
    <mergeCell ref="D355:E355"/>
    <mergeCell ref="D356:E356"/>
    <mergeCell ref="D357:E357"/>
    <mergeCell ref="D358:E358"/>
    <mergeCell ref="D359:E359"/>
    <mergeCell ref="D360:E360"/>
    <mergeCell ref="D349:E349"/>
    <mergeCell ref="D350:E350"/>
    <mergeCell ref="D351:E351"/>
    <mergeCell ref="D352:E352"/>
    <mergeCell ref="D353:E353"/>
    <mergeCell ref="D354:E354"/>
    <mergeCell ref="D343:E343"/>
    <mergeCell ref="D344:E344"/>
    <mergeCell ref="D345:E345"/>
    <mergeCell ref="D346:E346"/>
    <mergeCell ref="D347:E347"/>
    <mergeCell ref="D348:E348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01:E301"/>
    <mergeCell ref="D302:E302"/>
    <mergeCell ref="D303:E303"/>
    <mergeCell ref="D304:E304"/>
    <mergeCell ref="D305:E305"/>
    <mergeCell ref="D306:E306"/>
    <mergeCell ref="D295:E295"/>
    <mergeCell ref="D296:E296"/>
    <mergeCell ref="D297:E297"/>
    <mergeCell ref="D298:E298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59:E259"/>
    <mergeCell ref="D260:E260"/>
    <mergeCell ref="D261:E261"/>
    <mergeCell ref="D262:E262"/>
    <mergeCell ref="D263:E263"/>
    <mergeCell ref="D264:E264"/>
    <mergeCell ref="D253:E253"/>
    <mergeCell ref="D254:E254"/>
    <mergeCell ref="D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2:E62"/>
    <mergeCell ref="D64:E64"/>
    <mergeCell ref="D65:E65"/>
    <mergeCell ref="D66:E66"/>
    <mergeCell ref="D67:E67"/>
    <mergeCell ref="D68:E68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5:F6"/>
    <mergeCell ref="D5:E6"/>
    <mergeCell ref="D14:E14"/>
    <mergeCell ref="D15:E15"/>
    <mergeCell ref="D16:E16"/>
    <mergeCell ref="D17:E17"/>
    <mergeCell ref="D9:E9"/>
    <mergeCell ref="D10:E10"/>
    <mergeCell ref="D11:E11"/>
    <mergeCell ref="D12:E12"/>
    <mergeCell ref="D13:E13"/>
    <mergeCell ref="D63:E63"/>
    <mergeCell ref="D18:E18"/>
    <mergeCell ref="D19:E19"/>
    <mergeCell ref="D20:E20"/>
    <mergeCell ref="D21:E21"/>
    <mergeCell ref="D22:E22"/>
    <mergeCell ref="D23:E23"/>
    <mergeCell ref="D24:E24"/>
    <mergeCell ref="D25:E25"/>
    <mergeCell ref="A1:E4"/>
    <mergeCell ref="A5:A6"/>
    <mergeCell ref="B5:B6"/>
    <mergeCell ref="C5:C6"/>
    <mergeCell ref="A455:B455"/>
    <mergeCell ref="D455:E455"/>
    <mergeCell ref="D448:E448"/>
    <mergeCell ref="D449:E449"/>
    <mergeCell ref="D7:E7"/>
    <mergeCell ref="D8:E8"/>
  </mergeCells>
  <hyperlinks>
    <hyperlink ref="D64" r:id="rId1" display="http://odejda-optom.org/pictures/d0c075e145b6e7725dagagdag7292618ab3ee87.jpg"/>
    <hyperlink ref="D65" r:id="rId2" display="http://odejda-optom.org/pictures/d0c075e145b6e7725dagagdag7292618ab3ee87.jpg"/>
    <hyperlink ref="D66" r:id="rId3" display="http://odejda-optom.org/pictures/d0c075e145b6e7725dagagdag7292618ab3ee87.jpg"/>
    <hyperlink ref="D67" r:id="rId4" display="http://odejda-optom.org/pictures/d0c075e145b6e7725dagagdag7292618ab3ee87.jpg"/>
    <hyperlink ref="D68" r:id="rId5" display="http://odejda-optom.org/pictures/d0c075e145b6e7725dagagdag7292618ab3ee87.jpg"/>
    <hyperlink ref="D199" r:id="rId6" display="http://odejda-optom.org/pictures/fobs20158izumrud.jpg"/>
    <hyperlink ref="D107" r:id="rId7" display="http://odejda-optom.org/pictures/_web_img_7204_1.jpg"/>
    <hyperlink ref="D108" r:id="rId8" display="http://odejda-optom.org/pictures/_web_img_7204_1.jpg"/>
    <hyperlink ref="D109" r:id="rId9" display="http://odejda-optom.org/pictures/_web_img_7204_1.jpg"/>
    <hyperlink ref="D110" r:id="rId10" display="http://odejda-optom.org/pictures/_web_img_7204_1.jpg"/>
    <hyperlink ref="D111" r:id="rId11" display="http://odejda-optom.org/pictures/_web_img_7204_1.jpg"/>
    <hyperlink ref="D112" r:id="rId12" display="http://odejda-optom.org/pictures/_web_img_7204_1.jpg"/>
    <hyperlink ref="D113" r:id="rId13" display="http://odejda-optom.org/pictures/_web_img_7204_1.jpg"/>
    <hyperlink ref="D114" r:id="rId14" display="http://odejda-optom.org/pictures/_web_img_7204_1.jpg"/>
    <hyperlink ref="D115" r:id="rId15" display="http://odejda-optom.org/pictures/_web_img_7204_1.jpg"/>
    <hyperlink ref="D116" r:id="rId16" display="http://odejda-optom.org/pictures/_web_img_7204_1.jpg"/>
    <hyperlink ref="D272" r:id="rId17" display="http://odejda-optom.org/pictures/_web_img_7219_1.jpg"/>
    <hyperlink ref="D273" r:id="rId18" display="http://odejda-optom.org/pictures/_web_img_7219_1.jpg"/>
    <hyperlink ref="D274" r:id="rId19" display="http://odejda-optom.org/pictures/_web_img_7219_1.jpg"/>
    <hyperlink ref="D275" r:id="rId20" display="http://odejda-optom.org/pictures/_web_img_7219_1.jpg"/>
    <hyperlink ref="D276" r:id="rId21" display="http://odejda-optom.org/pictures/_web_img_7219_1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dcterms:created xsi:type="dcterms:W3CDTF">2021-04-02T12:53:33Z</dcterms:created>
  <dcterms:modified xsi:type="dcterms:W3CDTF">2021-06-17T08:27:58Z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